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FBF81BB3-FED2-484E-9165-0BC26B440481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RESUMEN" sheetId="7" r:id="rId1"/>
    <sheet name="MERCADO PAÍS" sheetId="50" r:id="rId2"/>
    <sheet name="MERCADO PAIS ACUM." sheetId="53" r:id="rId3"/>
  </sheets>
  <definedNames>
    <definedName name="_xlnm._FilterDatabase" localSheetId="1" hidden="1">'MERCADO PAÍS'!$A$71:$G$121</definedName>
    <definedName name="_xlnm._FilterDatabase" localSheetId="2" hidden="1">'MERCADO PAIS ACUM.'!$A$88:$G$155</definedName>
  </definedNames>
  <calcPr calcId="191029"/>
  <fileRecoveryPr autoRecover="0"/>
</workbook>
</file>

<file path=xl/calcChain.xml><?xml version="1.0" encoding="utf-8"?>
<calcChain xmlns="http://schemas.openxmlformats.org/spreadsheetml/2006/main">
  <c r="G83" i="53" l="1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AE97" i="7"/>
  <c r="AE98" i="7"/>
  <c r="AE99" i="7"/>
  <c r="AE96" i="7"/>
  <c r="AE95" i="7"/>
  <c r="AD96" i="7"/>
  <c r="AD97" i="7"/>
  <c r="AD98" i="7"/>
  <c r="AD99" i="7"/>
  <c r="AD95" i="7"/>
  <c r="AF80" i="7"/>
  <c r="AF81" i="7"/>
  <c r="C86" i="53"/>
  <c r="D86" i="53"/>
  <c r="E86" i="53"/>
  <c r="H86" i="53" s="1"/>
  <c r="B86" i="53"/>
  <c r="C122" i="50"/>
  <c r="F73" i="50" s="1"/>
  <c r="D122" i="50"/>
  <c r="E122" i="50"/>
  <c r="B122" i="50"/>
  <c r="L17" i="50" l="1"/>
  <c r="L15" i="50"/>
  <c r="L13" i="50"/>
  <c r="H16" i="50"/>
  <c r="M13" i="50" s="1"/>
  <c r="H30" i="50"/>
  <c r="M15" i="50" s="1"/>
  <c r="H28" i="50"/>
  <c r="M14" i="50" s="1"/>
  <c r="C68" i="50"/>
  <c r="L16" i="50" s="1"/>
  <c r="D68" i="50"/>
  <c r="F68" i="50" s="1"/>
  <c r="E68" i="50"/>
  <c r="H43" i="50" s="1"/>
  <c r="M17" i="50" s="1"/>
  <c r="B68" i="50"/>
  <c r="F12" i="50"/>
  <c r="G12" i="50"/>
  <c r="F13" i="50"/>
  <c r="G13" i="50"/>
  <c r="F14" i="50"/>
  <c r="G14" i="50"/>
  <c r="F15" i="50"/>
  <c r="G15" i="50"/>
  <c r="F16" i="50"/>
  <c r="G16" i="50"/>
  <c r="G56" i="50"/>
  <c r="G66" i="50"/>
  <c r="AF87" i="7"/>
  <c r="AW38" i="7"/>
  <c r="L15" i="53"/>
  <c r="L14" i="53"/>
  <c r="L13" i="53"/>
  <c r="L17" i="53"/>
  <c r="H56" i="53"/>
  <c r="M17" i="53" s="1"/>
  <c r="L16" i="53"/>
  <c r="L18" i="53"/>
  <c r="L12" i="53"/>
  <c r="H84" i="53"/>
  <c r="M18" i="53" s="1"/>
  <c r="H54" i="53"/>
  <c r="M16" i="53" s="1"/>
  <c r="H39" i="53"/>
  <c r="M15" i="53" s="1"/>
  <c r="H37" i="53"/>
  <c r="M14" i="53" s="1"/>
  <c r="H20" i="53"/>
  <c r="M13" i="53" s="1"/>
  <c r="H12" i="53"/>
  <c r="M12" i="53" s="1"/>
  <c r="G85" i="53"/>
  <c r="G86" i="53"/>
  <c r="F86" i="53"/>
  <c r="G74" i="50"/>
  <c r="G75" i="50"/>
  <c r="G76" i="50"/>
  <c r="G77" i="50"/>
  <c r="G78" i="50"/>
  <c r="G79" i="50"/>
  <c r="G80" i="50"/>
  <c r="G81" i="50"/>
  <c r="G82" i="50"/>
  <c r="G83" i="50"/>
  <c r="G84" i="50"/>
  <c r="G85" i="50"/>
  <c r="G86" i="50"/>
  <c r="G87" i="50"/>
  <c r="G88" i="50"/>
  <c r="G89" i="50"/>
  <c r="G90" i="50"/>
  <c r="G91" i="50"/>
  <c r="G92" i="50"/>
  <c r="G93" i="50"/>
  <c r="G94" i="50"/>
  <c r="G95" i="50"/>
  <c r="G96" i="50"/>
  <c r="G97" i="50"/>
  <c r="G98" i="50"/>
  <c r="G99" i="50"/>
  <c r="G100" i="50"/>
  <c r="G101" i="50"/>
  <c r="G102" i="50"/>
  <c r="G103" i="50"/>
  <c r="G104" i="50"/>
  <c r="G105" i="50"/>
  <c r="G106" i="50"/>
  <c r="G107" i="50"/>
  <c r="G108" i="50"/>
  <c r="G109" i="50"/>
  <c r="G110" i="50"/>
  <c r="G111" i="50"/>
  <c r="G112" i="50"/>
  <c r="G113" i="50"/>
  <c r="G114" i="50"/>
  <c r="G115" i="50"/>
  <c r="G116" i="50"/>
  <c r="G117" i="50"/>
  <c r="G118" i="50"/>
  <c r="G119" i="50"/>
  <c r="G120" i="50"/>
  <c r="G121" i="50"/>
  <c r="G122" i="50"/>
  <c r="G73" i="50"/>
  <c r="F74" i="50"/>
  <c r="F75" i="50"/>
  <c r="F76" i="50"/>
  <c r="F77" i="50"/>
  <c r="F78" i="50"/>
  <c r="F79" i="50"/>
  <c r="F80" i="50"/>
  <c r="F81" i="50"/>
  <c r="F82" i="50"/>
  <c r="F83" i="50"/>
  <c r="F84" i="50"/>
  <c r="F85" i="50"/>
  <c r="F86" i="50"/>
  <c r="F87" i="50"/>
  <c r="F88" i="50"/>
  <c r="F89" i="50"/>
  <c r="F90" i="50"/>
  <c r="F91" i="50"/>
  <c r="F92" i="50"/>
  <c r="F93" i="50"/>
  <c r="F94" i="50"/>
  <c r="F95" i="50"/>
  <c r="F96" i="50"/>
  <c r="F97" i="50"/>
  <c r="F98" i="50"/>
  <c r="F99" i="50"/>
  <c r="F100" i="50"/>
  <c r="F101" i="50"/>
  <c r="F102" i="50"/>
  <c r="F103" i="50"/>
  <c r="F104" i="50"/>
  <c r="F105" i="50"/>
  <c r="F106" i="50"/>
  <c r="F107" i="50"/>
  <c r="F108" i="50"/>
  <c r="F109" i="50"/>
  <c r="F110" i="50"/>
  <c r="F111" i="50"/>
  <c r="F112" i="50"/>
  <c r="F113" i="50"/>
  <c r="F114" i="50"/>
  <c r="F115" i="50"/>
  <c r="F116" i="50"/>
  <c r="F117" i="50"/>
  <c r="F118" i="50"/>
  <c r="F119" i="50"/>
  <c r="F120" i="50"/>
  <c r="F121" i="50"/>
  <c r="F122" i="50"/>
  <c r="H68" i="50"/>
  <c r="G54" i="50"/>
  <c r="G55" i="50"/>
  <c r="G57" i="50"/>
  <c r="G58" i="50"/>
  <c r="G59" i="50"/>
  <c r="G60" i="50"/>
  <c r="G61" i="50"/>
  <c r="G62" i="50"/>
  <c r="F54" i="50"/>
  <c r="F55" i="50"/>
  <c r="F56" i="50"/>
  <c r="F57" i="50"/>
  <c r="F58" i="50"/>
  <c r="F59" i="50"/>
  <c r="F60" i="50"/>
  <c r="F61" i="50"/>
  <c r="F62" i="50"/>
  <c r="G37" i="50"/>
  <c r="G38" i="50"/>
  <c r="G39" i="50"/>
  <c r="G40" i="50"/>
  <c r="G41" i="50"/>
  <c r="F37" i="50"/>
  <c r="F38" i="50"/>
  <c r="F39" i="50"/>
  <c r="F40" i="50"/>
  <c r="F41" i="50"/>
  <c r="G31" i="50"/>
  <c r="F31" i="50"/>
  <c r="G23" i="50"/>
  <c r="G24" i="50"/>
  <c r="G25" i="50"/>
  <c r="F23" i="50"/>
  <c r="F24" i="50"/>
  <c r="F25" i="50"/>
  <c r="F17" i="50"/>
  <c r="F21" i="50"/>
  <c r="G20" i="50"/>
  <c r="AG99" i="7"/>
  <c r="AG97" i="7"/>
  <c r="AF79" i="7"/>
  <c r="F85" i="53"/>
  <c r="G84" i="53"/>
  <c r="F84" i="53"/>
  <c r="G13" i="53"/>
  <c r="F12" i="53"/>
  <c r="G12" i="53"/>
  <c r="G67" i="50"/>
  <c r="F67" i="50"/>
  <c r="F66" i="50"/>
  <c r="G65" i="50"/>
  <c r="F65" i="50"/>
  <c r="G64" i="50"/>
  <c r="F64" i="50"/>
  <c r="G63" i="50"/>
  <c r="F63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F47" i="50"/>
  <c r="G46" i="50"/>
  <c r="F46" i="50"/>
  <c r="G45" i="50"/>
  <c r="F45" i="50"/>
  <c r="G44" i="50"/>
  <c r="F44" i="50"/>
  <c r="G43" i="50"/>
  <c r="F43" i="50"/>
  <c r="G42" i="50"/>
  <c r="F42" i="50"/>
  <c r="G36" i="50"/>
  <c r="F36" i="50"/>
  <c r="G35" i="50"/>
  <c r="F35" i="50"/>
  <c r="G34" i="50"/>
  <c r="F34" i="50"/>
  <c r="G33" i="50"/>
  <c r="F33" i="50"/>
  <c r="G32" i="50"/>
  <c r="F32" i="50"/>
  <c r="G30" i="50"/>
  <c r="F30" i="50"/>
  <c r="G29" i="50"/>
  <c r="F29" i="50"/>
  <c r="G28" i="50"/>
  <c r="F28" i="50"/>
  <c r="G27" i="50"/>
  <c r="F27" i="50"/>
  <c r="G26" i="50"/>
  <c r="F26" i="50"/>
  <c r="G22" i="50"/>
  <c r="F22" i="50"/>
  <c r="G21" i="50"/>
  <c r="F20" i="50"/>
  <c r="G19" i="50"/>
  <c r="F19" i="50"/>
  <c r="G18" i="50"/>
  <c r="F18" i="50"/>
  <c r="G17" i="50"/>
  <c r="AF78" i="7"/>
  <c r="AF98" i="7"/>
  <c r="AG88" i="7"/>
  <c r="AF88" i="7"/>
  <c r="AF89" i="7"/>
  <c r="AG89" i="7"/>
  <c r="AF90" i="7"/>
  <c r="AF76" i="7"/>
  <c r="AF77" i="7"/>
  <c r="AF75" i="7"/>
  <c r="AF74" i="7"/>
  <c r="AF73" i="7"/>
  <c r="AF72" i="7"/>
  <c r="AW70" i="7"/>
  <c r="AF71" i="7"/>
  <c r="AF70" i="7"/>
  <c r="AW69" i="7"/>
  <c r="AE69" i="7"/>
  <c r="AD69" i="7"/>
  <c r="AW37" i="7"/>
  <c r="AF68" i="7"/>
  <c r="AF67" i="7"/>
  <c r="AF66" i="7"/>
  <c r="AF65" i="7"/>
  <c r="AF64" i="7"/>
  <c r="AF63" i="7"/>
  <c r="AF62" i="7"/>
  <c r="AF61" i="7"/>
  <c r="AF60" i="7"/>
  <c r="AF59" i="7"/>
  <c r="AF58" i="7"/>
  <c r="AF57" i="7"/>
  <c r="AW36" i="7"/>
  <c r="AW68" i="7"/>
  <c r="AF56" i="7"/>
  <c r="AF55" i="7"/>
  <c r="AF54" i="7"/>
  <c r="AF53" i="7"/>
  <c r="AF52" i="7"/>
  <c r="AF51" i="7"/>
  <c r="AF50" i="7"/>
  <c r="AF49" i="7"/>
  <c r="AF48" i="7"/>
  <c r="AF47" i="7"/>
  <c r="AF46" i="7"/>
  <c r="AF45" i="7"/>
  <c r="AF44" i="7"/>
  <c r="AF43" i="7"/>
  <c r="AF42" i="7"/>
  <c r="AF41" i="7"/>
  <c r="AF40" i="7"/>
  <c r="AF39" i="7"/>
  <c r="AF38" i="7"/>
  <c r="AF37" i="7"/>
  <c r="AF36" i="7"/>
  <c r="AF35" i="7"/>
  <c r="AW67" i="7"/>
  <c r="AW35" i="7"/>
  <c r="AX35" i="7" s="1"/>
  <c r="AF34" i="7"/>
  <c r="AW34" i="7"/>
  <c r="AF33" i="7"/>
  <c r="AF32" i="7"/>
  <c r="AW32" i="7"/>
  <c r="AW33" i="7"/>
  <c r="AY34" i="7" s="1"/>
  <c r="AW65" i="7"/>
  <c r="AF31" i="7"/>
  <c r="AF30" i="7"/>
  <c r="AW10" i="7"/>
  <c r="AW11" i="7"/>
  <c r="AW12" i="7"/>
  <c r="AW13" i="7"/>
  <c r="AW14" i="7"/>
  <c r="AY14" i="7" s="1"/>
  <c r="AW15" i="7"/>
  <c r="AW16" i="7"/>
  <c r="AW17" i="7"/>
  <c r="AW18" i="7"/>
  <c r="AW19" i="7"/>
  <c r="AW20" i="7"/>
  <c r="AW21" i="7"/>
  <c r="AW22" i="7"/>
  <c r="AW23" i="7"/>
  <c r="AW24" i="7"/>
  <c r="AW25" i="7"/>
  <c r="AW26" i="7"/>
  <c r="AW27" i="7"/>
  <c r="AW28" i="7"/>
  <c r="AW29" i="7"/>
  <c r="AW30" i="7"/>
  <c r="AY30" i="7" s="1"/>
  <c r="AW31" i="7"/>
  <c r="AW42" i="7"/>
  <c r="AX10" i="7" s="1"/>
  <c r="AW43" i="7"/>
  <c r="AW44" i="7"/>
  <c r="AW45" i="7"/>
  <c r="AX13" i="7" s="1"/>
  <c r="AW46" i="7"/>
  <c r="AW47" i="7"/>
  <c r="AW48" i="7"/>
  <c r="AW49" i="7"/>
  <c r="AX17" i="7" s="1"/>
  <c r="AW50" i="7"/>
  <c r="AX18" i="7" s="1"/>
  <c r="AW51" i="7"/>
  <c r="AW52" i="7"/>
  <c r="AW53" i="7"/>
  <c r="AX21" i="7" s="1"/>
  <c r="AW54" i="7"/>
  <c r="AW55" i="7"/>
  <c r="AW56" i="7"/>
  <c r="AW57" i="7"/>
  <c r="AW58" i="7"/>
  <c r="AW59" i="7"/>
  <c r="AW60" i="7"/>
  <c r="AW61" i="7"/>
  <c r="AW62" i="7"/>
  <c r="AW63" i="7"/>
  <c r="AW64" i="7"/>
  <c r="AW66" i="7"/>
  <c r="AX34" i="7" s="1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G87" i="7"/>
  <c r="AY37" i="7"/>
  <c r="AG90" i="7"/>
  <c r="AY18" i="7"/>
  <c r="AY28" i="7" l="1"/>
  <c r="AY11" i="7"/>
  <c r="AF96" i="7"/>
  <c r="AX24" i="7"/>
  <c r="AX16" i="7"/>
  <c r="AX31" i="7"/>
  <c r="AX28" i="7"/>
  <c r="AX12" i="7"/>
  <c r="AX27" i="7"/>
  <c r="AX11" i="7"/>
  <c r="AX23" i="7"/>
  <c r="AX15" i="7"/>
  <c r="AY29" i="7"/>
  <c r="AY21" i="7"/>
  <c r="AY12" i="7"/>
  <c r="AX20" i="7"/>
  <c r="AY19" i="7"/>
  <c r="AX26" i="7"/>
  <c r="AY24" i="7"/>
  <c r="AY17" i="7"/>
  <c r="AF69" i="7"/>
  <c r="AX32" i="7"/>
  <c r="AY25" i="7"/>
  <c r="AX29" i="7"/>
  <c r="AX14" i="7"/>
  <c r="AX38" i="7"/>
  <c r="H66" i="50"/>
  <c r="M18" i="50" s="1"/>
  <c r="L12" i="50"/>
  <c r="H41" i="50"/>
  <c r="M16" i="50" s="1"/>
  <c r="L14" i="50"/>
  <c r="H12" i="50"/>
  <c r="M12" i="50" s="1"/>
  <c r="G68" i="50"/>
  <c r="L18" i="50"/>
  <c r="AX25" i="7"/>
  <c r="AX19" i="7"/>
  <c r="AY13" i="7"/>
  <c r="AY32" i="7"/>
  <c r="AY22" i="7"/>
  <c r="AY16" i="7"/>
  <c r="AX37" i="7"/>
  <c r="AG98" i="7"/>
  <c r="AY26" i="7"/>
  <c r="AY15" i="7"/>
  <c r="AX22" i="7"/>
  <c r="AY31" i="7"/>
  <c r="AY27" i="7"/>
  <c r="AY20" i="7"/>
  <c r="AX36" i="7"/>
  <c r="AF99" i="7"/>
  <c r="AG96" i="7"/>
  <c r="AY36" i="7"/>
  <c r="AY33" i="7"/>
  <c r="AF97" i="7"/>
  <c r="AY35" i="7"/>
  <c r="AY23" i="7"/>
  <c r="AX30" i="7"/>
  <c r="AX33" i="7"/>
  <c r="C156" i="53"/>
  <c r="F129" i="53" s="1"/>
  <c r="E156" i="53"/>
  <c r="G123" i="53" s="1"/>
  <c r="D156" i="53"/>
  <c r="F144" i="53" l="1"/>
  <c r="F111" i="53"/>
  <c r="G154" i="53"/>
  <c r="F125" i="53"/>
  <c r="F97" i="53"/>
  <c r="F155" i="53"/>
  <c r="F110" i="53"/>
  <c r="F137" i="53"/>
  <c r="G139" i="53"/>
  <c r="G153" i="53"/>
  <c r="F91" i="53"/>
  <c r="F154" i="53"/>
  <c r="F112" i="53"/>
  <c r="F106" i="53"/>
  <c r="F108" i="53"/>
  <c r="F118" i="53"/>
  <c r="F104" i="53"/>
  <c r="F101" i="53"/>
  <c r="F143" i="53"/>
  <c r="G132" i="53"/>
  <c r="F133" i="53"/>
  <c r="F147" i="53"/>
  <c r="G126" i="53"/>
  <c r="G104" i="53"/>
  <c r="F114" i="53"/>
  <c r="F132" i="53"/>
  <c r="F150" i="53"/>
  <c r="F151" i="53"/>
  <c r="F123" i="53"/>
  <c r="G141" i="53"/>
  <c r="F105" i="53"/>
  <c r="G111" i="53"/>
  <c r="G97" i="53"/>
  <c r="F146" i="53"/>
  <c r="F140" i="53"/>
  <c r="F103" i="53"/>
  <c r="G117" i="53"/>
  <c r="G102" i="53"/>
  <c r="G144" i="53"/>
  <c r="G130" i="53"/>
  <c r="G108" i="53"/>
  <c r="G125" i="53"/>
  <c r="G110" i="53"/>
  <c r="G95" i="53"/>
  <c r="G99" i="53"/>
  <c r="G151" i="53"/>
  <c r="G145" i="53"/>
  <c r="G138" i="53"/>
  <c r="G116" i="53"/>
  <c r="F153" i="53"/>
  <c r="F131" i="53"/>
  <c r="F116" i="53"/>
  <c r="F109" i="53"/>
  <c r="F94" i="53"/>
  <c r="F120" i="53"/>
  <c r="F145" i="53"/>
  <c r="G147" i="53"/>
  <c r="G137" i="53"/>
  <c r="G133" i="53"/>
  <c r="G118" i="53"/>
  <c r="G103" i="53"/>
  <c r="G96" i="53"/>
  <c r="G115" i="53"/>
  <c r="G152" i="53"/>
  <c r="G146" i="53"/>
  <c r="G124" i="53"/>
  <c r="F98" i="53"/>
  <c r="F96" i="53"/>
  <c r="F139" i="53"/>
  <c r="F124" i="53"/>
  <c r="F117" i="53"/>
  <c r="F102" i="53"/>
  <c r="F95" i="53"/>
  <c r="F128" i="53"/>
  <c r="F152" i="53"/>
  <c r="G112" i="53"/>
  <c r="G90" i="53"/>
  <c r="G120" i="53"/>
  <c r="G106" i="53"/>
  <c r="G148" i="53"/>
  <c r="F122" i="53"/>
  <c r="F99" i="53"/>
  <c r="F136" i="53"/>
  <c r="F148" i="53"/>
  <c r="F141" i="53"/>
  <c r="F126" i="53"/>
  <c r="F119" i="53"/>
  <c r="F113" i="53"/>
  <c r="G149" i="53"/>
  <c r="G119" i="53"/>
  <c r="G98" i="53"/>
  <c r="G107" i="53"/>
  <c r="G142" i="53"/>
  <c r="G113" i="53"/>
  <c r="G155" i="53"/>
  <c r="G101" i="53"/>
  <c r="G131" i="53"/>
  <c r="G150" i="53"/>
  <c r="G135" i="53"/>
  <c r="G128" i="53"/>
  <c r="G121" i="53"/>
  <c r="G114" i="53"/>
  <c r="G92" i="53"/>
  <c r="G156" i="53"/>
  <c r="F130" i="53"/>
  <c r="F107" i="53"/>
  <c r="F92" i="53"/>
  <c r="F156" i="53"/>
  <c r="F149" i="53"/>
  <c r="F134" i="53"/>
  <c r="F127" i="53"/>
  <c r="F121" i="53"/>
  <c r="G134" i="53"/>
  <c r="G105" i="53"/>
  <c r="G140" i="53"/>
  <c r="G93" i="53"/>
  <c r="G127" i="53"/>
  <c r="G109" i="53"/>
  <c r="G94" i="53"/>
  <c r="G91" i="53"/>
  <c r="G143" i="53"/>
  <c r="G136" i="53"/>
  <c r="G129" i="53"/>
  <c r="G122" i="53"/>
  <c r="G100" i="53"/>
  <c r="F138" i="53"/>
  <c r="F115" i="53"/>
  <c r="F100" i="53"/>
  <c r="F93" i="53"/>
  <c r="F90" i="53"/>
  <c r="F142" i="53"/>
  <c r="F135" i="53"/>
  <c r="B156" i="53"/>
</calcChain>
</file>

<file path=xl/sharedStrings.xml><?xml version="1.0" encoding="utf-8"?>
<sst xmlns="http://schemas.openxmlformats.org/spreadsheetml/2006/main" count="373" uniqueCount="127">
  <si>
    <t>Fuente: Estadistica Cía.Ltda.</t>
  </si>
  <si>
    <t>Libras</t>
  </si>
  <si>
    <t>EEUU</t>
  </si>
  <si>
    <t>EUROPA</t>
  </si>
  <si>
    <t>TOTAL</t>
  </si>
  <si>
    <t>Dólares</t>
  </si>
  <si>
    <t>Estadísticas CNA</t>
  </si>
  <si>
    <t>Exportaciones Mensuales</t>
  </si>
  <si>
    <t>Fuente: Estadística Cía.Ltda.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</si>
  <si>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</si>
  <si>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</si>
  <si>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</si>
  <si>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</si>
  <si>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</si>
  <si>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</si>
  <si>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</si>
  <si>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</si>
  <si>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</si>
  <si>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</si>
  <si>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</si>
  <si>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</si>
  <si>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</si>
  <si>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</si>
  <si>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</si>
  <si>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</si>
  <si>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</si>
  <si>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</si>
  <si>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</si>
  <si>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</si>
  <si>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</si>
  <si>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</si>
  <si>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</si>
  <si>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</si>
  <si>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</si>
  <si>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 xml:space="preserve">ÁFRICA </t>
  </si>
  <si>
    <t>Precio Prom.</t>
  </si>
  <si>
    <t>ALBANIA</t>
  </si>
  <si>
    <t>GRECIA</t>
  </si>
  <si>
    <t>PORTUGAL</t>
  </si>
  <si>
    <t>ALEMANIA</t>
  </si>
  <si>
    <t>INGLATERRA</t>
  </si>
  <si>
    <t>PAISES BAJOS</t>
  </si>
  <si>
    <t>BELGICA</t>
  </si>
  <si>
    <t>RUSIA</t>
  </si>
  <si>
    <t>FRANCIA</t>
  </si>
  <si>
    <t>ITALIA</t>
  </si>
  <si>
    <t>ESPAÑA</t>
  </si>
  <si>
    <t>JAPON</t>
  </si>
  <si>
    <t>KOREA DEL SUR</t>
  </si>
  <si>
    <t>CHINA</t>
  </si>
  <si>
    <t>VIET NAM</t>
  </si>
  <si>
    <t>TRINIDAD Y TOBAGO</t>
  </si>
  <si>
    <t>GUATEMALA</t>
  </si>
  <si>
    <t>CANADA</t>
  </si>
  <si>
    <t>COLOMBIA</t>
  </si>
  <si>
    <t>CHILE</t>
  </si>
  <si>
    <t>SUDAFRICA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</si>
  <si>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</si>
  <si>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</si>
  <si>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</si>
  <si>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</si>
  <si>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</si>
  <si>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</si>
  <si>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</si>
  <si>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</si>
  <si>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</si>
  <si>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UCRANIA</t>
  </si>
  <si>
    <t>OCEANÍA</t>
  </si>
  <si>
    <t>NUEVA ZELANDA</t>
  </si>
  <si>
    <t>REUNION (COLONIA FRANCIA)</t>
  </si>
  <si>
    <t>TAILANDIA</t>
  </si>
  <si>
    <t>ROMANIA</t>
  </si>
  <si>
    <t>POLONIA</t>
  </si>
  <si>
    <t>IRLANDA</t>
  </si>
  <si>
    <t>CHIPRE</t>
  </si>
  <si>
    <t>SUECIA</t>
  </si>
  <si>
    <t>EMIRATOS ARABES UNIDOS</t>
  </si>
  <si>
    <t>DINAMARCA</t>
  </si>
  <si>
    <t xml:space="preserve">RESTO DE AMÉRICA </t>
  </si>
  <si>
    <t>PUERTO RICO</t>
  </si>
  <si>
    <t>Part. Libras 2021</t>
  </si>
  <si>
    <t>RESTO DE ASIA</t>
  </si>
  <si>
    <t>ARGENTINA</t>
  </si>
  <si>
    <t>PARAGUAY</t>
  </si>
  <si>
    <t>LITUANIA</t>
  </si>
  <si>
    <t>BULGARIA</t>
  </si>
  <si>
    <t>BOLIVIA</t>
  </si>
  <si>
    <t>NÍGER</t>
  </si>
  <si>
    <t>PANAMA</t>
  </si>
  <si>
    <t>REPUBLICA DOMINICANA</t>
  </si>
  <si>
    <t>HONG KONG</t>
  </si>
  <si>
    <t>URUGUAY</t>
  </si>
  <si>
    <t>ARUBA</t>
  </si>
  <si>
    <t>TAIWAN</t>
  </si>
  <si>
    <t>INDIA</t>
  </si>
  <si>
    <t>CROACIA</t>
  </si>
  <si>
    <t>TURQUÍA</t>
  </si>
  <si>
    <t>Exportaciones Acumuladas por Mercado y País</t>
  </si>
  <si>
    <t>RESUMEN DEL PERÍODO ACUMULADO</t>
  </si>
  <si>
    <t>Período</t>
  </si>
  <si>
    <t>Part. Libras 2022</t>
  </si>
  <si>
    <t>RESUMEN HISTÓRICO MENSUAL (2014 - 2022)</t>
  </si>
  <si>
    <t>EGIPTO</t>
  </si>
  <si>
    <t>COSTA RICA</t>
  </si>
  <si>
    <t>% participación 2021vs 2022</t>
  </si>
  <si>
    <t>LIBIA</t>
  </si>
  <si>
    <t>COSTA DE MARFIL</t>
  </si>
  <si>
    <t>LIBANO</t>
  </si>
  <si>
    <t>GEORGIA</t>
  </si>
  <si>
    <t>% participación 2021 vs 2022</t>
  </si>
  <si>
    <t>AUSTRIA</t>
  </si>
  <si>
    <t>ESTONIA</t>
  </si>
  <si>
    <t>NORUEGA</t>
  </si>
  <si>
    <t>OMAN</t>
  </si>
  <si>
    <t>ARABIA SAUDITA</t>
  </si>
  <si>
    <t>FINLANDIA</t>
  </si>
  <si>
    <t>AMÉRICA</t>
  </si>
  <si>
    <t>HONDURAS</t>
  </si>
  <si>
    <t>Comparativo Diciembre 2022 - CAMARÓN</t>
  </si>
  <si>
    <t>ene - dic 21</t>
  </si>
  <si>
    <t>ene - dic 22</t>
  </si>
  <si>
    <t>Análisis de las Exportaciones de CAMARÓN DICIEMBRE - 2022</t>
  </si>
  <si>
    <t>ene-dic 2018</t>
  </si>
  <si>
    <t>ene-dic 2019</t>
  </si>
  <si>
    <t>ene-dic 2020</t>
  </si>
  <si>
    <t>ene-dic 2021</t>
  </si>
  <si>
    <t>ene-dic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</si>
</sst>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</numFmts>
  <fonts count="25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9"/>
      <color indexed="8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b/>
      <sz val="10"/>
      <color theme="1"/>
      <name val="Segoe UI"/>
      <family val="2"/>
    </font>
    <font>
      <b/>
      <sz val="10"/>
      <color indexed="10"/>
      <name val="Segoe UI"/>
      <family val="2"/>
    </font>
    <font>
      <b/>
      <sz val="11"/>
      <color rgb="FF002060"/>
      <name val="Segoe UI"/>
      <family val="2"/>
    </font>
    <font>
      <sz val="10"/>
      <color indexed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3" tint="-0.249977111117893"/>
      </right>
      <top style="medium">
        <color indexed="64"/>
      </top>
      <bottom/>
      <diagonal/>
    </border>
  </borders>
  <cellStyleXfs count="32">
    <xf numFmtId="0" fontId="0" fillId="0" borderId="0"/>
    <xf numFmtId="169" fontId="6" fillId="0" borderId="0" applyFont="0" applyFill="0" applyBorder="0" applyAlignment="0" applyProtection="0">
      <alignment vertical="top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6" fillId="0" borderId="0">
      <alignment vertical="top"/>
    </xf>
    <xf numFmtId="0" fontId="13" fillId="0" borderId="0">
      <alignment vertical="top"/>
    </xf>
    <xf numFmtId="0" fontId="6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4" fillId="0" borderId="0" xfId="20" applyFont="1"/>
    <xf numFmtId="0" fontId="4" fillId="0" borderId="0" xfId="20" applyFont="1" applyAlignment="1">
      <alignment vertical="center"/>
    </xf>
    <xf numFmtId="4" fontId="4" fillId="0" borderId="0" xfId="20" applyNumberFormat="1" applyFont="1" applyAlignment="1">
      <alignment vertical="center"/>
    </xf>
    <xf numFmtId="0" fontId="4" fillId="0" borderId="0" xfId="17" applyFont="1"/>
    <xf numFmtId="0" fontId="5" fillId="0" borderId="0" xfId="20" applyFont="1" applyAlignment="1">
      <alignment horizontal="right" vertical="center"/>
    </xf>
    <xf numFmtId="0" fontId="15" fillId="0" borderId="0" xfId="20" applyFont="1"/>
    <xf numFmtId="0" fontId="7" fillId="0" borderId="0" xfId="16" applyFont="1"/>
    <xf numFmtId="0" fontId="16" fillId="0" borderId="0" xfId="16" applyFont="1"/>
    <xf numFmtId="0" fontId="17" fillId="0" borderId="0" xfId="16" applyFont="1" applyAlignment="1">
      <alignment vertical="center"/>
    </xf>
    <xf numFmtId="9" fontId="7" fillId="0" borderId="0" xfId="29" applyFont="1"/>
    <xf numFmtId="9" fontId="8" fillId="0" borderId="0" xfId="16" applyNumberFormat="1" applyFont="1"/>
    <xf numFmtId="9" fontId="17" fillId="0" borderId="0" xfId="16" applyNumberFormat="1" applyFont="1"/>
    <xf numFmtId="0" fontId="8" fillId="0" borderId="0" xfId="16" applyFont="1"/>
    <xf numFmtId="0" fontId="8" fillId="0" borderId="0" xfId="16" applyFont="1" applyAlignment="1">
      <alignment horizontal="right" vertical="center"/>
    </xf>
    <xf numFmtId="3" fontId="4" fillId="0" borderId="0" xfId="20" applyNumberFormat="1" applyFont="1"/>
    <xf numFmtId="0" fontId="5" fillId="0" borderId="0" xfId="20" applyFont="1" applyAlignment="1">
      <alignment horizontal="left" vertical="center"/>
    </xf>
    <xf numFmtId="4" fontId="5" fillId="0" borderId="0" xfId="20" applyNumberFormat="1" applyFont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20" applyFont="1" applyAlignment="1">
      <alignment vertical="center"/>
    </xf>
    <xf numFmtId="3" fontId="4" fillId="0" borderId="0" xfId="20" applyNumberFormat="1" applyFont="1" applyAlignment="1">
      <alignment horizontal="left" vertical="center"/>
    </xf>
    <xf numFmtId="3" fontId="5" fillId="0" borderId="0" xfId="20" applyNumberFormat="1" applyFont="1" applyAlignment="1">
      <alignment horizontal="right" vertical="center"/>
    </xf>
    <xf numFmtId="3" fontId="5" fillId="0" borderId="0" xfId="17" applyNumberFormat="1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4" fillId="0" borderId="0" xfId="20" applyFont="1" applyAlignment="1">
      <alignment wrapText="1"/>
    </xf>
    <xf numFmtId="0" fontId="19" fillId="0" borderId="0" xfId="17" applyFont="1" applyAlignment="1">
      <alignment horizontal="center" vertical="center" readingOrder="1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2" fontId="7" fillId="0" borderId="0" xfId="20" applyNumberFormat="1" applyFont="1"/>
    <xf numFmtId="3" fontId="8" fillId="0" borderId="0" xfId="17" applyNumberFormat="1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center"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9" fontId="16" fillId="0" borderId="0" xfId="16" applyNumberFormat="1" applyFont="1"/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3" fontId="7" fillId="0" borderId="0" xfId="20" applyNumberFormat="1" applyFont="1" applyAlignment="1">
      <alignment horizontal="center"/>
    </xf>
    <xf numFmtId="9" fontId="7" fillId="0" borderId="0" xfId="17" applyNumberFormat="1" applyFont="1" applyAlignment="1">
      <alignment horizontal="center"/>
    </xf>
    <xf numFmtId="0" fontId="17" fillId="2" borderId="1" xfId="20" applyFont="1" applyFill="1" applyBorder="1" applyAlignment="1">
      <alignment horizontal="center"/>
    </xf>
    <xf numFmtId="0" fontId="17" fillId="2" borderId="3" xfId="20" applyFont="1" applyFill="1" applyBorder="1" applyAlignment="1">
      <alignment horizontal="center"/>
    </xf>
    <xf numFmtId="0" fontId="17" fillId="2" borderId="1" xfId="20" applyFont="1" applyFill="1" applyBorder="1" applyAlignment="1">
      <alignment horizontal="center" vertic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0" fontId="18" fillId="0" borderId="0" xfId="16" applyFont="1" applyAlignment="1">
      <alignment vertical="center"/>
    </xf>
    <xf numFmtId="3" fontId="7" fillId="0" borderId="0" xfId="29" applyNumberFormat="1" applyFont="1"/>
    <xf numFmtId="168" fontId="7" fillId="0" borderId="0" xfId="20" applyNumberFormat="1" applyFont="1"/>
    <xf numFmtId="3" fontId="7" fillId="0" borderId="2" xfId="20" applyNumberFormat="1" applyFont="1" applyBorder="1" applyAlignment="1">
      <alignment horizontal="center"/>
    </xf>
    <xf numFmtId="17" fontId="7" fillId="0" borderId="2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0" fontId="17" fillId="2" borderId="18" xfId="20" applyFont="1" applyFill="1" applyBorder="1" applyAlignment="1">
      <alignment horizontal="center" vertical="center"/>
    </xf>
    <xf numFmtId="0" fontId="17" fillId="2" borderId="3" xfId="20" applyFont="1" applyFill="1" applyBorder="1" applyAlignment="1">
      <alignment horizontal="center" vertic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9" fontId="16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6" fillId="0" borderId="0" xfId="29" applyFont="1" applyFill="1" applyAlignment="1">
      <alignment horizontal="center" vertical="center"/>
    </xf>
    <xf numFmtId="3" fontId="7" fillId="0" borderId="1" xfId="20" applyNumberFormat="1" applyFont="1" applyBorder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3" fontId="7" fillId="0" borderId="2" xfId="17" applyNumberFormat="1" applyFont="1" applyBorder="1" applyAlignment="1">
      <alignment horizontal="center" vertical="center"/>
    </xf>
    <xf numFmtId="9" fontId="8" fillId="0" borderId="0" xfId="29" applyFont="1" applyFill="1" applyAlignment="1">
      <alignment horizontal="center" vertical="center"/>
    </xf>
    <xf numFmtId="9" fontId="17" fillId="0" borderId="0" xfId="29" applyFont="1" applyFill="1" applyAlignment="1">
      <alignment horizontal="center" vertic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6" fillId="0" borderId="0" xfId="14" applyNumberFormat="1" applyFont="1" applyAlignment="1">
      <alignment horizontal="center" vertic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68" fontId="7" fillId="0" borderId="2" xfId="17" applyNumberFormat="1" applyFont="1" applyBorder="1" applyAlignment="1">
      <alignment horizontal="center"/>
    </xf>
    <xf numFmtId="171" fontId="7" fillId="0" borderId="2" xfId="20" applyNumberFormat="1" applyFont="1" applyBorder="1" applyAlignment="1">
      <alignment horizontal="center"/>
    </xf>
    <xf numFmtId="0" fontId="21" fillId="0" borderId="0" xfId="16" applyFont="1"/>
    <xf numFmtId="168" fontId="7" fillId="0" borderId="2" xfId="20" applyNumberFormat="1" applyFont="1" applyBorder="1" applyAlignment="1">
      <alignment horizontal="center" vertical="center"/>
    </xf>
    <xf numFmtId="167" fontId="7" fillId="0" borderId="0" xfId="20" applyNumberFormat="1" applyFont="1"/>
    <xf numFmtId="0" fontId="17" fillId="2" borderId="13" xfId="20" applyFont="1" applyFill="1" applyBorder="1" applyAlignment="1">
      <alignment horizontal="center"/>
    </xf>
    <xf numFmtId="0" fontId="17" fillId="2" borderId="14" xfId="20" applyFont="1" applyFill="1" applyBorder="1" applyAlignment="1">
      <alignment horizontal="center"/>
    </xf>
    <xf numFmtId="3" fontId="7" fillId="0" borderId="0" xfId="16" applyNumberFormat="1" applyFont="1" applyAlignment="1">
      <alignment horizontal="center" vertical="center"/>
    </xf>
    <xf numFmtId="3" fontId="16" fillId="0" borderId="0" xfId="16" applyNumberFormat="1" applyFont="1" applyAlignment="1">
      <alignment horizontal="center" vertical="center"/>
    </xf>
    <xf numFmtId="17" fontId="7" fillId="0" borderId="1" xfId="20" applyNumberFormat="1" applyFont="1" applyBorder="1" applyAlignment="1">
      <alignment horizontal="center" vertical="center"/>
    </xf>
    <xf numFmtId="9" fontId="16" fillId="0" borderId="3" xfId="30" applyNumberFormat="1" applyFont="1" applyBorder="1" applyAlignment="1">
      <alignment horizontal="center" vertical="center"/>
    </xf>
    <xf numFmtId="9" fontId="20" fillId="0" borderId="3" xfId="3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1" fontId="7" fillId="0" borderId="11" xfId="20" applyNumberFormat="1" applyFont="1" applyBorder="1" applyAlignment="1">
      <alignment horizontal="center" vertical="center"/>
    </xf>
    <xf numFmtId="1" fontId="7" fillId="0" borderId="10" xfId="20" applyNumberFormat="1" applyFont="1" applyBorder="1" applyAlignment="1">
      <alignment horizontal="center" vertical="center"/>
    </xf>
    <xf numFmtId="9" fontId="9" fillId="0" borderId="4" xfId="30" applyNumberFormat="1" applyFont="1" applyBorder="1" applyAlignment="1">
      <alignment horizontal="center" vertical="center"/>
    </xf>
    <xf numFmtId="9" fontId="9" fillId="0" borderId="6" xfId="30" applyNumberFormat="1" applyFont="1" applyBorder="1" applyAlignment="1">
      <alignment horizontal="center" vertical="center"/>
    </xf>
    <xf numFmtId="1" fontId="7" fillId="0" borderId="15" xfId="20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/>
    </xf>
    <xf numFmtId="170" fontId="7" fillId="0" borderId="5" xfId="20" applyNumberFormat="1" applyFont="1" applyBorder="1" applyAlignment="1">
      <alignment horizontal="center"/>
    </xf>
    <xf numFmtId="0" fontId="17" fillId="2" borderId="13" xfId="20" applyFont="1" applyFill="1" applyBorder="1" applyAlignment="1">
      <alignment horizontal="center" vertical="center"/>
    </xf>
    <xf numFmtId="9" fontId="16" fillId="0" borderId="0" xfId="31" applyFont="1" applyAlignment="1">
      <alignment horizontal="center" vertical="center"/>
    </xf>
    <xf numFmtId="9" fontId="7" fillId="0" borderId="0" xfId="31" applyFont="1" applyFill="1" applyAlignment="1">
      <alignment horizontal="center" vertical="center"/>
    </xf>
    <xf numFmtId="9" fontId="8" fillId="0" borderId="0" xfId="31" applyFont="1" applyFill="1" applyAlignment="1">
      <alignment horizontal="center" vertical="center"/>
    </xf>
    <xf numFmtId="9" fontId="17" fillId="0" borderId="0" xfId="31" applyFont="1" applyFill="1" applyAlignment="1">
      <alignment horizontal="center" vertical="center"/>
    </xf>
    <xf numFmtId="9" fontId="16" fillId="0" borderId="0" xfId="31" applyFont="1" applyFill="1" applyAlignment="1">
      <alignment horizontal="center" vertical="center"/>
    </xf>
    <xf numFmtId="9" fontId="7" fillId="0" borderId="0" xfId="31" applyFont="1" applyAlignment="1">
      <alignment horizontal="center" vertical="center"/>
    </xf>
    <xf numFmtId="9" fontId="17" fillId="0" borderId="0" xfId="16" applyNumberFormat="1" applyFont="1" applyAlignment="1">
      <alignment horizontal="center" vertical="center"/>
    </xf>
    <xf numFmtId="3" fontId="7" fillId="0" borderId="0" xfId="16" applyNumberFormat="1" applyFont="1"/>
    <xf numFmtId="165" fontId="8" fillId="0" borderId="0" xfId="3" applyFont="1" applyFill="1" applyAlignment="1">
      <alignment horizontal="center" vertical="center"/>
    </xf>
    <xf numFmtId="0" fontId="17" fillId="2" borderId="14" xfId="20" applyFont="1" applyFill="1" applyBorder="1" applyAlignment="1">
      <alignment horizontal="center" vertical="center"/>
    </xf>
    <xf numFmtId="3" fontId="17" fillId="3" borderId="3" xfId="16" applyNumberFormat="1" applyFont="1" applyFill="1" applyBorder="1" applyAlignment="1">
      <alignment horizontal="center" vertical="center"/>
    </xf>
    <xf numFmtId="171" fontId="17" fillId="3" borderId="3" xfId="14" applyNumberFormat="1" applyFont="1" applyFill="1" applyBorder="1" applyAlignment="1">
      <alignment horizontal="center" vertical="center"/>
    </xf>
    <xf numFmtId="10" fontId="17" fillId="3" borderId="14" xfId="16" applyNumberFormat="1" applyFont="1" applyFill="1" applyBorder="1"/>
    <xf numFmtId="10" fontId="17" fillId="3" borderId="5" xfId="16" applyNumberFormat="1" applyFont="1" applyFill="1" applyBorder="1"/>
    <xf numFmtId="0" fontId="17" fillId="3" borderId="5" xfId="16" applyFont="1" applyFill="1" applyBorder="1"/>
    <xf numFmtId="1" fontId="17" fillId="3" borderId="1" xfId="16" applyNumberFormat="1" applyFont="1" applyFill="1" applyBorder="1" applyAlignment="1">
      <alignment horizontal="center"/>
    </xf>
    <xf numFmtId="9" fontId="17" fillId="3" borderId="3" xfId="31" applyFont="1" applyFill="1" applyBorder="1" applyAlignment="1">
      <alignment horizontal="center" vertical="center"/>
    </xf>
    <xf numFmtId="171" fontId="17" fillId="3" borderId="1" xfId="14" applyNumberFormat="1" applyFont="1" applyFill="1" applyBorder="1" applyAlignment="1">
      <alignment horizontal="center" vertical="center"/>
    </xf>
    <xf numFmtId="9" fontId="8" fillId="0" borderId="6" xfId="31" applyFont="1" applyFill="1" applyBorder="1" applyAlignment="1">
      <alignment horizontal="center"/>
    </xf>
    <xf numFmtId="9" fontId="8" fillId="0" borderId="14" xfId="31" applyFont="1" applyFill="1" applyBorder="1" applyAlignment="1">
      <alignment horizontal="center"/>
    </xf>
    <xf numFmtId="9" fontId="8" fillId="0" borderId="13" xfId="31" applyFont="1" applyFill="1" applyBorder="1" applyAlignment="1">
      <alignment horizontal="center"/>
    </xf>
    <xf numFmtId="3" fontId="7" fillId="0" borderId="5" xfId="20" applyNumberFormat="1" applyFont="1" applyBorder="1" applyAlignment="1">
      <alignment horizontal="center" vertical="center"/>
    </xf>
    <xf numFmtId="17" fontId="7" fillId="0" borderId="5" xfId="20" applyNumberFormat="1" applyFont="1" applyBorder="1" applyAlignment="1">
      <alignment horizontal="center"/>
    </xf>
    <xf numFmtId="3" fontId="7" fillId="0" borderId="5" xfId="20" applyNumberFormat="1" applyFont="1" applyBorder="1" applyAlignment="1">
      <alignment horizontal="center"/>
    </xf>
    <xf numFmtId="170" fontId="7" fillId="0" borderId="5" xfId="14" applyNumberFormat="1" applyFont="1" applyBorder="1" applyAlignment="1">
      <alignment horizontal="center"/>
    </xf>
    <xf numFmtId="37" fontId="7" fillId="0" borderId="1" xfId="4" applyNumberFormat="1" applyFont="1" applyFill="1" applyBorder="1" applyAlignment="1">
      <alignment horizontal="center"/>
    </xf>
    <xf numFmtId="37" fontId="7" fillId="0" borderId="2" xfId="4" applyNumberFormat="1" applyFont="1" applyFill="1" applyBorder="1" applyAlignment="1">
      <alignment horizontal="center"/>
    </xf>
    <xf numFmtId="37" fontId="7" fillId="0" borderId="5" xfId="4" applyNumberFormat="1" applyFont="1" applyFill="1" applyBorder="1" applyAlignment="1">
      <alignment horizontal="center"/>
    </xf>
    <xf numFmtId="168" fontId="7" fillId="0" borderId="1" xfId="17" applyNumberFormat="1" applyFont="1" applyBorder="1" applyAlignment="1">
      <alignment horizontal="center"/>
    </xf>
    <xf numFmtId="168" fontId="7" fillId="0" borderId="5" xfId="17" applyNumberFormat="1" applyFont="1" applyBorder="1" applyAlignment="1">
      <alignment horizontal="center"/>
    </xf>
    <xf numFmtId="168" fontId="7" fillId="0" borderId="5" xfId="20" applyNumberFormat="1" applyFont="1" applyBorder="1" applyAlignment="1">
      <alignment horizontal="center"/>
    </xf>
    <xf numFmtId="0" fontId="10" fillId="0" borderId="5" xfId="20" applyFont="1" applyBorder="1" applyAlignment="1">
      <alignment horizontal="center"/>
    </xf>
    <xf numFmtId="168" fontId="7" fillId="0" borderId="5" xfId="20" applyNumberFormat="1" applyFont="1" applyBorder="1" applyAlignment="1">
      <alignment horizontal="center" vertical="center"/>
    </xf>
    <xf numFmtId="168" fontId="7" fillId="0" borderId="2" xfId="2" applyNumberFormat="1" applyFont="1" applyBorder="1" applyAlignment="1">
      <alignment horizontal="center"/>
    </xf>
    <xf numFmtId="168" fontId="10" fillId="0" borderId="5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5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5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9" fontId="7" fillId="0" borderId="5" xfId="2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9" fontId="8" fillId="0" borderId="2" xfId="31" applyFont="1" applyFill="1" applyBorder="1" applyAlignment="1">
      <alignment horizontal="center" vertical="center"/>
    </xf>
    <xf numFmtId="0" fontId="8" fillId="0" borderId="14" xfId="16" applyFont="1" applyBorder="1" applyAlignment="1">
      <alignment horizontal="center"/>
    </xf>
    <xf numFmtId="9" fontId="7" fillId="0" borderId="3" xfId="29" applyFont="1" applyFill="1" applyBorder="1" applyAlignment="1">
      <alignment horizontal="center" vertical="center"/>
    </xf>
    <xf numFmtId="9" fontId="7" fillId="0" borderId="4" xfId="29" applyFont="1" applyFill="1" applyBorder="1" applyAlignment="1">
      <alignment horizontal="center" vertical="center"/>
    </xf>
    <xf numFmtId="9" fontId="7" fillId="0" borderId="1" xfId="29" applyFont="1" applyFill="1" applyBorder="1" applyAlignment="1">
      <alignment horizontal="center" vertical="center"/>
    </xf>
    <xf numFmtId="9" fontId="7" fillId="0" borderId="2" xfId="29" applyFont="1" applyFill="1" applyBorder="1" applyAlignment="1">
      <alignment horizontal="center" vertical="center"/>
    </xf>
    <xf numFmtId="9" fontId="8" fillId="0" borderId="14" xfId="29" applyFont="1" applyFill="1" applyBorder="1" applyAlignment="1">
      <alignment horizontal="center" vertical="center"/>
    </xf>
    <xf numFmtId="9" fontId="8" fillId="0" borderId="13" xfId="29" applyFont="1" applyFill="1" applyBorder="1" applyAlignment="1">
      <alignment horizontal="center" vertical="center"/>
    </xf>
    <xf numFmtId="171" fontId="8" fillId="0" borderId="14" xfId="14" applyNumberFormat="1" applyFont="1" applyFill="1" applyBorder="1" applyAlignment="1">
      <alignment horizontal="center" vertical="center"/>
    </xf>
    <xf numFmtId="171" fontId="8" fillId="0" borderId="14" xfId="14" applyNumberFormat="1" applyFont="1" applyBorder="1" applyAlignment="1">
      <alignment horizontal="center" vertical="center"/>
    </xf>
    <xf numFmtId="9" fontId="8" fillId="4" borderId="14" xfId="31" applyFont="1" applyFill="1" applyBorder="1" applyAlignment="1">
      <alignment horizontal="center" vertical="center"/>
    </xf>
    <xf numFmtId="9" fontId="8" fillId="4" borderId="2" xfId="29" applyFont="1" applyFill="1" applyBorder="1" applyAlignment="1">
      <alignment horizontal="center"/>
    </xf>
    <xf numFmtId="9" fontId="8" fillId="4" borderId="2" xfId="31" applyFont="1" applyFill="1" applyBorder="1" applyAlignment="1">
      <alignment horizontal="center" vertical="center"/>
    </xf>
    <xf numFmtId="9" fontId="7" fillId="4" borderId="2" xfId="29" applyFont="1" applyFill="1" applyBorder="1" applyAlignment="1">
      <alignment horizontal="center"/>
    </xf>
    <xf numFmtId="9" fontId="8" fillId="0" borderId="14" xfId="31" applyFont="1" applyFill="1" applyBorder="1" applyAlignment="1">
      <alignment horizontal="center" vertical="center"/>
    </xf>
    <xf numFmtId="9" fontId="7" fillId="0" borderId="1" xfId="31" applyFont="1" applyFill="1" applyBorder="1" applyAlignment="1">
      <alignment horizontal="center" vertical="center"/>
    </xf>
    <xf numFmtId="9" fontId="7" fillId="0" borderId="2" xfId="31" applyFont="1" applyFill="1" applyBorder="1" applyAlignment="1">
      <alignment horizontal="center" vertical="center"/>
    </xf>
    <xf numFmtId="171" fontId="8" fillId="0" borderId="0" xfId="31" applyNumberFormat="1" applyFont="1" applyFill="1" applyAlignment="1">
      <alignment horizontal="center" vertical="center"/>
    </xf>
    <xf numFmtId="9" fontId="16" fillId="0" borderId="1" xfId="30" applyNumberFormat="1" applyFont="1" applyBorder="1" applyAlignment="1">
      <alignment horizontal="center" vertical="center"/>
    </xf>
    <xf numFmtId="9" fontId="20" fillId="0" borderId="5" xfId="3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9" fontId="17" fillId="3" borderId="3" xfId="29" applyFont="1" applyFill="1" applyBorder="1" applyAlignment="1">
      <alignment horizontal="center" vertical="center"/>
    </xf>
    <xf numFmtId="9" fontId="8" fillId="4" borderId="1" xfId="29" applyFont="1" applyFill="1" applyBorder="1" applyAlignment="1">
      <alignment horizontal="center"/>
    </xf>
    <xf numFmtId="9" fontId="8" fillId="0" borderId="14" xfId="29" applyFont="1" applyFill="1" applyBorder="1" applyAlignment="1">
      <alignment horizontal="center"/>
    </xf>
    <xf numFmtId="9" fontId="8" fillId="0" borderId="13" xfId="29" applyFont="1" applyFill="1" applyBorder="1" applyAlignment="1">
      <alignment horizontal="center"/>
    </xf>
    <xf numFmtId="9" fontId="8" fillId="0" borderId="6" xfId="29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9" fontId="7" fillId="4" borderId="14" xfId="29" applyFont="1" applyFill="1" applyBorder="1" applyAlignment="1">
      <alignment horizontal="center"/>
    </xf>
    <xf numFmtId="9" fontId="8" fillId="4" borderId="14" xfId="29" applyFont="1" applyFill="1" applyBorder="1" applyAlignment="1">
      <alignment horizontal="center"/>
    </xf>
    <xf numFmtId="9" fontId="10" fillId="4" borderId="14" xfId="29" applyFont="1" applyFill="1" applyBorder="1" applyAlignment="1">
      <alignment horizontal="center"/>
    </xf>
    <xf numFmtId="171" fontId="17" fillId="3" borderId="14" xfId="14" applyNumberFormat="1" applyFont="1" applyFill="1" applyBorder="1" applyAlignment="1">
      <alignment horizontal="center" vertical="center"/>
    </xf>
    <xf numFmtId="3" fontId="17" fillId="3" borderId="14" xfId="16" applyNumberFormat="1" applyFont="1" applyFill="1" applyBorder="1" applyAlignment="1">
      <alignment horizontal="center" vertical="center"/>
    </xf>
    <xf numFmtId="3" fontId="17" fillId="3" borderId="13" xfId="16" applyNumberFormat="1" applyFont="1" applyFill="1" applyBorder="1" applyAlignment="1">
      <alignment horizontal="center" vertical="center"/>
    </xf>
    <xf numFmtId="171" fontId="17" fillId="3" borderId="13" xfId="14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71" fontId="8" fillId="0" borderId="14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9" fontId="10" fillId="4" borderId="14" xfId="0" applyNumberFormat="1" applyFont="1" applyFill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 vertical="center"/>
    </xf>
    <xf numFmtId="9" fontId="8" fillId="4" borderId="14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71" fontId="8" fillId="4" borderId="14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horizontal="center" vertical="center"/>
    </xf>
    <xf numFmtId="171" fontId="8" fillId="4" borderId="13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171" fontId="8" fillId="4" borderId="14" xfId="14" applyNumberFormat="1" applyFont="1" applyFill="1" applyBorder="1" applyAlignment="1">
      <alignment horizontal="center" vertical="center"/>
    </xf>
    <xf numFmtId="9" fontId="22" fillId="4" borderId="14" xfId="0" applyNumberFormat="1" applyFont="1" applyFill="1" applyBorder="1" applyAlignment="1">
      <alignment horizontal="center" vertical="center"/>
    </xf>
    <xf numFmtId="0" fontId="23" fillId="0" borderId="0" xfId="16" applyFont="1" applyAlignment="1">
      <alignment vertical="center"/>
    </xf>
    <xf numFmtId="0" fontId="15" fillId="0" borderId="0" xfId="16" applyFont="1" applyAlignment="1">
      <alignment horizontal="left" vertical="center"/>
    </xf>
    <xf numFmtId="9" fontId="7" fillId="4" borderId="1" xfId="29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1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1" fontId="7" fillId="0" borderId="14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68" fontId="7" fillId="0" borderId="0" xfId="20" applyNumberFormat="1" applyFont="1" applyAlignment="1">
      <alignment horizont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70" fontId="7" fillId="0" borderId="5" xfId="17" applyNumberFormat="1" applyFont="1" applyBorder="1" applyAlignment="1">
      <alignment horizontal="center" vertical="center"/>
    </xf>
    <xf numFmtId="168" fontId="7" fillId="0" borderId="8" xfId="20" applyNumberFormat="1" applyFont="1" applyBorder="1" applyAlignment="1">
      <alignment horizontal="center" vertical="center"/>
    </xf>
    <xf numFmtId="168" fontId="7" fillId="0" borderId="0" xfId="20" applyNumberFormat="1" applyFont="1" applyAlignment="1">
      <alignment horizontal="center" vertical="center"/>
    </xf>
    <xf numFmtId="168" fontId="7" fillId="0" borderId="0" xfId="17" applyNumberFormat="1" applyFont="1" applyAlignment="1">
      <alignment horizontal="center"/>
    </xf>
    <xf numFmtId="168" fontId="7" fillId="0" borderId="0" xfId="17" applyNumberFormat="1" applyFont="1" applyAlignment="1">
      <alignment horizontal="center" vertical="center"/>
    </xf>
    <xf numFmtId="168" fontId="7" fillId="0" borderId="12" xfId="2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1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9" fontId="24" fillId="0" borderId="15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9" fontId="22" fillId="4" borderId="16" xfId="0" applyNumberFormat="1" applyFont="1" applyFill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24" fillId="0" borderId="5" xfId="0" applyNumberFormat="1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3" fontId="8" fillId="4" borderId="1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1" fontId="8" fillId="0" borderId="13" xfId="0" applyNumberFormat="1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71" fontId="7" fillId="4" borderId="14" xfId="0" applyNumberFormat="1" applyFont="1" applyFill="1" applyBorder="1" applyAlignment="1">
      <alignment horizontal="center" vertical="center"/>
    </xf>
    <xf numFmtId="3" fontId="7" fillId="4" borderId="17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9" fontId="24" fillId="4" borderId="14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1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9" fontId="24" fillId="4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1" fontId="7" fillId="4" borderId="2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1" fontId="7" fillId="0" borderId="2" xfId="14" applyNumberFormat="1" applyFont="1" applyBorder="1" applyAlignment="1">
      <alignment horizontal="center" vertical="center"/>
    </xf>
    <xf numFmtId="171" fontId="7" fillId="4" borderId="2" xfId="14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71" fontId="9" fillId="4" borderId="2" xfId="14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171" fontId="9" fillId="0" borderId="2" xfId="14" applyNumberFormat="1" applyFont="1" applyBorder="1" applyAlignment="1">
      <alignment horizontal="center" vertical="center"/>
    </xf>
    <xf numFmtId="171" fontId="10" fillId="4" borderId="14" xfId="14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/>
    </xf>
    <xf numFmtId="0" fontId="17" fillId="2" borderId="16" xfId="20" applyFont="1" applyFill="1" applyBorder="1" applyAlignment="1">
      <alignment horizontal="center" vertical="center"/>
    </xf>
    <xf numFmtId="0" fontId="17" fillId="2" borderId="17" xfId="20" applyFont="1" applyFill="1" applyBorder="1" applyAlignment="1">
      <alignment horizontal="center" vertical="center"/>
    </xf>
    <xf numFmtId="0" fontId="17" fillId="2" borderId="13" xfId="20" applyFont="1" applyFill="1" applyBorder="1" applyAlignment="1">
      <alignment horizontal="center" vertical="center"/>
    </xf>
    <xf numFmtId="0" fontId="17" fillId="2" borderId="7" xfId="20" applyFont="1" applyFill="1" applyBorder="1" applyAlignment="1">
      <alignment horizontal="center" vertical="center"/>
    </xf>
    <xf numFmtId="0" fontId="17" fillId="2" borderId="9" xfId="20" applyFont="1" applyFill="1" applyBorder="1" applyAlignment="1">
      <alignment horizontal="center" vertical="center"/>
    </xf>
    <xf numFmtId="0" fontId="17" fillId="2" borderId="1" xfId="20" applyFont="1" applyFill="1" applyBorder="1" applyAlignment="1">
      <alignment horizontal="center" vertical="center"/>
    </xf>
    <xf numFmtId="0" fontId="17" fillId="2" borderId="2" xfId="20" applyFont="1" applyFill="1" applyBorder="1" applyAlignment="1">
      <alignment horizontal="center" vertical="center"/>
    </xf>
    <xf numFmtId="0" fontId="17" fillId="2" borderId="15" xfId="20" applyFont="1" applyFill="1" applyBorder="1" applyAlignment="1">
      <alignment horizontal="center" vertical="center"/>
    </xf>
    <xf numFmtId="0" fontId="17" fillId="2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/>
    </xf>
    <xf numFmtId="0" fontId="17" fillId="2" borderId="16" xfId="20" applyFont="1" applyFill="1" applyBorder="1" applyAlignment="1">
      <alignment horizontal="center"/>
    </xf>
    <xf numFmtId="0" fontId="17" fillId="2" borderId="17" xfId="20" applyFont="1" applyFill="1" applyBorder="1" applyAlignment="1">
      <alignment horizontal="center"/>
    </xf>
    <xf numFmtId="0" fontId="17" fillId="2" borderId="13" xfId="20" applyFont="1" applyFill="1" applyBorder="1" applyAlignment="1">
      <alignment horizontal="center"/>
    </xf>
    <xf numFmtId="0" fontId="10" fillId="0" borderId="0" xfId="20" applyFont="1" applyAlignment="1">
      <alignment horizontal="center"/>
    </xf>
    <xf numFmtId="0" fontId="17" fillId="2" borderId="10" xfId="20" applyFont="1" applyFill="1" applyBorder="1" applyAlignment="1">
      <alignment horizontal="center" vertical="center"/>
    </xf>
    <xf numFmtId="0" fontId="17" fillId="2" borderId="5" xfId="20" applyFont="1" applyFill="1" applyBorder="1" applyAlignment="1">
      <alignment horizontal="center" vertical="center"/>
    </xf>
    <xf numFmtId="10" fontId="17" fillId="3" borderId="15" xfId="16" applyNumberFormat="1" applyFont="1" applyFill="1" applyBorder="1" applyAlignment="1">
      <alignment horizontal="center" vertical="center"/>
    </xf>
    <xf numFmtId="10" fontId="17" fillId="3" borderId="3" xfId="16" applyNumberFormat="1" applyFont="1" applyFill="1" applyBorder="1" applyAlignment="1">
      <alignment horizontal="center" vertical="center"/>
    </xf>
    <xf numFmtId="10" fontId="17" fillId="3" borderId="10" xfId="16" applyNumberFormat="1" applyFont="1" applyFill="1" applyBorder="1" applyAlignment="1">
      <alignment horizontal="center" vertical="center"/>
    </xf>
    <xf numFmtId="10" fontId="17" fillId="3" borderId="6" xfId="16" applyNumberFormat="1" applyFont="1" applyFill="1" applyBorder="1" applyAlignment="1">
      <alignment horizontal="center" vertical="center"/>
    </xf>
    <xf numFmtId="0" fontId="17" fillId="3" borderId="1" xfId="16" applyFont="1" applyFill="1" applyBorder="1" applyAlignment="1">
      <alignment horizontal="center" vertical="center"/>
    </xf>
    <xf numFmtId="0" fontId="17" fillId="3" borderId="5" xfId="16" applyFont="1" applyFill="1" applyBorder="1" applyAlignment="1">
      <alignment horizontal="center" vertical="center"/>
    </xf>
    <xf numFmtId="17" fontId="17" fillId="3" borderId="16" xfId="16" applyNumberFormat="1" applyFont="1" applyFill="1" applyBorder="1" applyAlignment="1">
      <alignment horizontal="center" vertical="center"/>
    </xf>
    <xf numFmtId="17" fontId="17" fillId="3" borderId="13" xfId="16" applyNumberFormat="1" applyFont="1" applyFill="1" applyBorder="1" applyAlignment="1">
      <alignment horizontal="center" vertical="center"/>
    </xf>
    <xf numFmtId="9" fontId="17" fillId="3" borderId="1" xfId="16" applyNumberFormat="1" applyFont="1" applyFill="1" applyBorder="1" applyAlignment="1">
      <alignment horizontal="center" vertical="center"/>
    </xf>
    <xf numFmtId="9" fontId="17" fillId="3" borderId="2" xfId="16" applyNumberFormat="1" applyFont="1" applyFill="1" applyBorder="1" applyAlignment="1">
      <alignment horizontal="center" vertical="center"/>
    </xf>
    <xf numFmtId="9" fontId="17" fillId="3" borderId="1" xfId="31" applyFont="1" applyFill="1" applyBorder="1" applyAlignment="1">
      <alignment horizontal="center" vertical="center"/>
    </xf>
    <xf numFmtId="9" fontId="17" fillId="3" borderId="2" xfId="31" applyFont="1" applyFill="1" applyBorder="1" applyAlignment="1">
      <alignment horizontal="center" vertical="center"/>
    </xf>
    <xf numFmtId="9" fontId="17" fillId="3" borderId="3" xfId="29" applyFont="1" applyFill="1" applyBorder="1" applyAlignment="1">
      <alignment horizontal="center" vertical="center"/>
    </xf>
    <xf numFmtId="9" fontId="17" fillId="3" borderId="4" xfId="29" applyFont="1" applyFill="1" applyBorder="1" applyAlignment="1">
      <alignment horizontal="center" vertical="center"/>
    </xf>
    <xf numFmtId="0" fontId="7" fillId="0" borderId="0" xfId="16" applyFont="1"/>
    <xf numFmtId="17" fontId="17" fillId="3" borderId="17" xfId="16" applyNumberFormat="1" applyFont="1" applyFill="1" applyBorder="1" applyAlignment="1">
      <alignment horizontal="center" vertical="center"/>
    </xf>
    <xf numFmtId="9" fontId="17" fillId="3" borderId="17" xfId="29" applyFont="1" applyFill="1" applyBorder="1" applyAlignment="1">
      <alignment horizontal="center" vertical="center"/>
    </xf>
    <xf numFmtId="9" fontId="17" fillId="3" borderId="13" xfId="29" applyFont="1" applyFill="1" applyBorder="1" applyAlignment="1">
      <alignment horizontal="center" vertical="center"/>
    </xf>
    <xf numFmtId="0" fontId="17" fillId="3" borderId="2" xfId="16" applyFont="1" applyFill="1" applyBorder="1" applyAlignment="1">
      <alignment horizontal="center" vertical="center"/>
    </xf>
  </cellXfs>
  <cellStyles count="32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2021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751102006329062E-2"/>
          <c:y val="0.16228059383202101"/>
          <c:w val="0.86813721132929877"/>
          <c:h val="0.77899703233118589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numFmt formatCode="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FFFFFF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RESUMEN!$AJ$10:$AJ$38</c:f>
              <c:numCache>
                <c:formatCode>General</c:formatCode>
                <c:ptCount val="2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numCache>
            </c:numRef>
          </c:cat>
          <c:val>
            <c:numRef>
              <c:f>RESUMEN!$AW$10:$AW$38</c:f>
              <c:numCache>
                <c:formatCode>#,##0</c:formatCode>
                <c:ptCount val="29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1397490379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2338695245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3.8495426278355456E-2"/>
                  <c:y val="-0.1377848775580060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RESUMEN!$AJ$10:$AJ$38</c:f>
              <c:numCache>
                <c:formatCode>General</c:formatCode>
                <c:ptCount val="2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numCache>
            </c:numRef>
          </c:cat>
          <c:val>
            <c:numRef>
              <c:f>RESUMEN!$AW$42:$AW$70</c:f>
              <c:numCache>
                <c:formatCode>"$"\ #,##0</c:formatCode>
                <c:ptCount val="29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6653084049.2999992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diciembre 2022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16517277798E-2"/>
          <c:y val="0.2128564290704463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RESUMEN!$AD$9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RESUMEN!$AC$10:$AC$81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RESUMEN!$AD$10:$AD$81</c:f>
              <c:numCache>
                <c:formatCode>#,##0</c:formatCode>
                <c:ptCount val="72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RESUMEN!$AE$9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RESUMEN!$AC$10:$AC$81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RESUMEN!$AE$10:$AE$81</c:f>
              <c:numCache>
                <c:formatCode>"$"\ #,##0</c:formatCode>
                <c:ptCount val="72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6167103706758"/>
          <c:y val="0.21026917959910446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1994 - 2021</a:t>
            </a:r>
          </a:p>
        </c:rich>
      </c:tx>
      <c:layout>
        <c:manualLayout>
          <c:xMode val="edge"/>
          <c:yMode val="edge"/>
          <c:x val="0.25372065991751031"/>
          <c:y val="0.108787921780047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RESUMEN!$AJ$10:$AJ$37</c:f>
              <c:numCache>
                <c:formatCode>General</c:formatCode>
                <c:ptCount val="2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</c:numCache>
            </c:numRef>
          </c:cat>
          <c:val>
            <c:numRef>
              <c:f>RESUMEN!$AX$10:$AX$37</c:f>
              <c:numCache>
                <c:formatCode>"$"#,##0.00</c:formatCode>
                <c:ptCount val="28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2.6137454221858367</c:v>
                </c:pt>
                <c:pt idx="26">
                  <c:v>2.4222336531319817</c:v>
                </c:pt>
                <c:pt idx="27">
                  <c:v>2.7369744897510553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(noviembre 2020 - diciembre 2022)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marker>
              <c:symbol val="square"/>
              <c:size val="5"/>
            </c:marker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RESUMEN!$AC$56:$AC$81</c:f>
              <c:numCache>
                <c:formatCode>mmm\-yy</c:formatCode>
                <c:ptCount val="26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</c:numCache>
            </c:numRef>
          </c:cat>
          <c:val>
            <c:numRef>
              <c:f>RESUMEN!$AF$56:$AF$81</c:f>
              <c:numCache>
                <c:formatCode>"$"#,##0.00</c:formatCode>
                <c:ptCount val="26"/>
                <c:pt idx="0">
                  <c:v>2.3825158146011498</c:v>
                </c:pt>
                <c:pt idx="1">
                  <c:v>2.3059592782405374</c:v>
                </c:pt>
                <c:pt idx="2">
                  <c:v>2.3522089995629956</c:v>
                </c:pt>
                <c:pt idx="3">
                  <c:v>2.2765579992760552</c:v>
                </c:pt>
                <c:pt idx="4">
                  <c:v>2.3726054725851342</c:v>
                </c:pt>
                <c:pt idx="5">
                  <c:v>2.4181470436182071</c:v>
                </c:pt>
                <c:pt idx="6">
                  <c:v>2.5206782260968978</c:v>
                </c:pt>
                <c:pt idx="7">
                  <c:v>2.705657398752455</c:v>
                </c:pt>
                <c:pt idx="8">
                  <c:v>2.8224668104000643</c:v>
                </c:pt>
                <c:pt idx="9">
                  <c:v>2.8974479073356063</c:v>
                </c:pt>
                <c:pt idx="10">
                  <c:v>3.0015334863578498</c:v>
                </c:pt>
                <c:pt idx="11">
                  <c:v>3.1265555716345714</c:v>
                </c:pt>
                <c:pt idx="12">
                  <c:v>3.0938240705552107</c:v>
                </c:pt>
                <c:pt idx="13">
                  <c:v>2.9037649751425723</c:v>
                </c:pt>
                <c:pt idx="14">
                  <c:v>2.9175843320424688</c:v>
                </c:pt>
                <c:pt idx="15">
                  <c:v>2.9506227347494161</c:v>
                </c:pt>
                <c:pt idx="16">
                  <c:v>2.9493162849983823</c:v>
                </c:pt>
                <c:pt idx="17">
                  <c:v>2.9507518695316892</c:v>
                </c:pt>
                <c:pt idx="18">
                  <c:v>2.9235303710390022</c:v>
                </c:pt>
                <c:pt idx="19">
                  <c:v>2.85977219773544</c:v>
                </c:pt>
                <c:pt idx="20">
                  <c:v>2.8715414845422131</c:v>
                </c:pt>
                <c:pt idx="21">
                  <c:v>2.9074776495161929</c:v>
                </c:pt>
                <c:pt idx="22">
                  <c:v>2.8897488637929851</c:v>
                </c:pt>
                <c:pt idx="23">
                  <c:v>2.8242558233058821</c:v>
                </c:pt>
                <c:pt idx="24">
                  <c:v>2.628846492232582</c:v>
                </c:pt>
                <c:pt idx="25">
                  <c:v>2.4847820443148239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Países: % participación exportaciones (Libras)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diciembre 2021 vs 2022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PAÍS'!$L$11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PAÍS'!$K$12:$K$18</c:f>
              <c:strCache>
                <c:ptCount val="7"/>
                <c:pt idx="0">
                  <c:v>ÁFRICA </c:v>
                </c:pt>
                <c:pt idx="1">
                  <c:v>RESTO DE AMÉRICA </c:v>
                </c:pt>
                <c:pt idx="2">
                  <c:v>CHINA</c:v>
                </c:pt>
                <c:pt idx="3">
                  <c:v>RESTO DE ASIA</c:v>
                </c:pt>
                <c:pt idx="4">
                  <c:v>EEUU</c:v>
                </c:pt>
                <c:pt idx="5">
                  <c:v>EUROPA</c:v>
                </c:pt>
                <c:pt idx="6">
                  <c:v>OCEANÍA</c:v>
                </c:pt>
              </c:strCache>
            </c:strRef>
          </c:cat>
          <c:val>
            <c:numRef>
              <c:f>'MERCADO PAÍS'!$L$12:$L$18</c:f>
              <c:numCache>
                <c:formatCode>0%</c:formatCode>
                <c:ptCount val="7"/>
                <c:pt idx="0">
                  <c:v>4.0394579799012467E-3</c:v>
                </c:pt>
                <c:pt idx="1">
                  <c:v>2.9262890161142856E-2</c:v>
                </c:pt>
                <c:pt idx="2">
                  <c:v>0.52021920317264125</c:v>
                </c:pt>
                <c:pt idx="3">
                  <c:v>5.1999012357093442E-2</c:v>
                </c:pt>
                <c:pt idx="4">
                  <c:v>0.20209106049072614</c:v>
                </c:pt>
                <c:pt idx="5">
                  <c:v>0.19138479747477236</c:v>
                </c:pt>
                <c:pt idx="6">
                  <c:v>1.0035783637227008E-3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PAÍS'!$M$11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PAÍS'!$K$12:$K$18</c:f>
              <c:strCache>
                <c:ptCount val="7"/>
                <c:pt idx="0">
                  <c:v>ÁFRICA </c:v>
                </c:pt>
                <c:pt idx="1">
                  <c:v>RESTO DE AMÉRICA </c:v>
                </c:pt>
                <c:pt idx="2">
                  <c:v>CHINA</c:v>
                </c:pt>
                <c:pt idx="3">
                  <c:v>RESTO DE ASIA</c:v>
                </c:pt>
                <c:pt idx="4">
                  <c:v>EEUU</c:v>
                </c:pt>
                <c:pt idx="5">
                  <c:v>EUROPA</c:v>
                </c:pt>
                <c:pt idx="6">
                  <c:v>OCEANÍA</c:v>
                </c:pt>
              </c:strCache>
            </c:strRef>
          </c:cat>
          <c:val>
            <c:numRef>
              <c:f>'MERCADO PAÍS'!$M$12:$M$18</c:f>
              <c:numCache>
                <c:formatCode>0%</c:formatCode>
                <c:ptCount val="7"/>
                <c:pt idx="0">
                  <c:v>4.6144589115090515E-3</c:v>
                </c:pt>
                <c:pt idx="1">
                  <c:v>2.0393884458051435E-2</c:v>
                </c:pt>
                <c:pt idx="2">
                  <c:v>0.5873969278728367</c:v>
                </c:pt>
                <c:pt idx="3">
                  <c:v>4.4725567788894798E-2</c:v>
                </c:pt>
                <c:pt idx="4">
                  <c:v>0.19570667266097677</c:v>
                </c:pt>
                <c:pt idx="5">
                  <c:v>0.14665343029016445</c:v>
                </c:pt>
                <c:pt idx="6">
                  <c:v>5.0905801756675486E-4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0.16407562149969349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Comparativo Mensual - Exportaciones de libras 2018 - 2022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RESUMEN!$AJ$34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FFFFFF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DC4-472C-B331-EFBD6259C7E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RESUMEN!$AK$9:$AV$9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RESUMEN!$AK$34:$AV$34</c:f>
              <c:numCache>
                <c:formatCode>#,##0</c:formatCode>
                <c:ptCount val="12"/>
                <c:pt idx="0">
                  <c:v>76740046</c:v>
                </c:pt>
                <c:pt idx="1">
                  <c:v>76478433</c:v>
                </c:pt>
                <c:pt idx="2">
                  <c:v>83568002</c:v>
                </c:pt>
                <c:pt idx="3">
                  <c:v>106117594</c:v>
                </c:pt>
                <c:pt idx="4">
                  <c:v>107592012</c:v>
                </c:pt>
                <c:pt idx="5">
                  <c:v>88303488</c:v>
                </c:pt>
                <c:pt idx="6">
                  <c:v>97947911</c:v>
                </c:pt>
                <c:pt idx="7">
                  <c:v>97434163</c:v>
                </c:pt>
                <c:pt idx="8">
                  <c:v>88599933</c:v>
                </c:pt>
                <c:pt idx="9">
                  <c:v>98449999</c:v>
                </c:pt>
                <c:pt idx="10">
                  <c:v>96842610</c:v>
                </c:pt>
                <c:pt idx="11">
                  <c:v>97149564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4-472C-B331-EFBD6259C7E8}"/>
            </c:ext>
          </c:extLst>
        </c:ser>
        <c:ser>
          <c:idx val="4"/>
          <c:order val="1"/>
          <c:tx>
            <c:strRef>
              <c:f>RESUMEN!$AJ$35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RESUMEN!$AK$9:$AV$9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RESUMEN!$AK$35:$AV$35</c:f>
              <c:numCache>
                <c:formatCode>#,##0</c:formatCode>
                <c:ptCount val="12"/>
                <c:pt idx="0">
                  <c:v>89192404</c:v>
                </c:pt>
                <c:pt idx="1">
                  <c:v>99644130</c:v>
                </c:pt>
                <c:pt idx="2">
                  <c:v>117737601</c:v>
                </c:pt>
                <c:pt idx="3">
                  <c:v>122841387</c:v>
                </c:pt>
                <c:pt idx="4">
                  <c:v>125293328</c:v>
                </c:pt>
                <c:pt idx="5">
                  <c:v>123967355</c:v>
                </c:pt>
                <c:pt idx="6">
                  <c:v>123831883</c:v>
                </c:pt>
                <c:pt idx="7">
                  <c:v>124943552</c:v>
                </c:pt>
                <c:pt idx="8">
                  <c:v>112033456</c:v>
                </c:pt>
                <c:pt idx="9">
                  <c:v>116745652</c:v>
                </c:pt>
                <c:pt idx="10">
                  <c:v>135273597</c:v>
                </c:pt>
                <c:pt idx="11">
                  <c:v>105986034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2"/>
          <c:tx>
            <c:strRef>
              <c:f>RESUMEN!$AJ$36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RESUMEN!$AK$9:$AV$9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RESUMEN!$AK$36:$AV$36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3"/>
          <c:tx>
            <c:strRef>
              <c:f>RESUMEN!$AJ$37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RESUMEN!$AK$9:$AV$9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RESUMEN!$AK$37:$AV$37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4"/>
          <c:tx>
            <c:strRef>
              <c:f>RESUMEN!$AJ$38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RESUMEN!$AK$9:$AV$9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RESUMEN!$AK$38:$AV$38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184010336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49904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732579309089258"/>
          <c:y val="0.93109400481566307"/>
          <c:w val="0.14244193103029745"/>
          <c:h val="3.8655409037725685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Exportaciones de Camarón Ecuatoriano: % por mercado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(Libras diciembre 2022)</a:t>
            </a:r>
          </a:p>
        </c:rich>
      </c:tx>
      <c:layout>
        <c:manualLayout>
          <c:xMode val="edge"/>
          <c:yMode val="edge"/>
          <c:x val="0.21243501255420638"/>
          <c:y val="2.5452503110478024E-2"/>
        </c:manualLayout>
      </c:layout>
      <c:overlay val="0"/>
    </c:title>
    <c:autoTitleDeleted val="0"/>
    <c:view3D>
      <c:rotX val="75"/>
      <c:rotY val="17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610507439615469"/>
          <c:y val="0.23474235169079918"/>
          <c:w val="0.31112513576443585"/>
          <c:h val="0.735333874267168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7C31-4745-9CC4-2F020A6D32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31-4745-9CC4-2F020A6D32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31-4745-9CC4-2F020A6D322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C31-4745-9CC4-2F020A6D322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C31-4745-9CC4-2F020A6D322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C31-4745-9CC4-2F020A6D322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C31-4745-9CC4-2F020A6D32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ÁFRICA
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C31-4745-9CC4-2F020A6D32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RESTO</a:t>
                    </a:r>
                    <a:r>
                      <a:rPr lang="en-US" baseline="0"/>
                      <a:t> DE AMERICA 2%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C31-4745-9CC4-2F020A6D32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CHINA</a:t>
                    </a:r>
                    <a:r>
                      <a:rPr lang="en-US" baseline="0"/>
                      <a:t>
59%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C31-4745-9CC4-2F020A6D322E}"/>
                </c:ext>
              </c:extLst>
            </c:dLbl>
            <c:dLbl>
              <c:idx val="3"/>
              <c:layout>
                <c:manualLayout>
                  <c:x val="-1.6470972961411971E-2"/>
                  <c:y val="-6.9322318693729821E-3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RESTO DE ASIA
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C31-4745-9CC4-2F020A6D32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EEUU</a:t>
                    </a:r>
                    <a:r>
                      <a:rPr lang="en-US" baseline="0"/>
                      <a:t> 20%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C31-4745-9CC4-2F020A6D32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EUROPA 15%
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C31-4745-9CC4-2F020A6D32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'MERCADO PAÍS'!$K$12:$M$18</c:f>
              <c:multiLvlStrCache>
                <c:ptCount val="7"/>
                <c:lvl>
                  <c:pt idx="0">
                    <c:v>0%</c:v>
                  </c:pt>
                  <c:pt idx="1">
                    <c:v>2%</c:v>
                  </c:pt>
                  <c:pt idx="2">
                    <c:v>59%</c:v>
                  </c:pt>
                  <c:pt idx="3">
                    <c:v>4%</c:v>
                  </c:pt>
                  <c:pt idx="4">
                    <c:v>20%</c:v>
                  </c:pt>
                  <c:pt idx="5">
                    <c:v>15%</c:v>
                  </c:pt>
                  <c:pt idx="6">
                    <c:v>0%</c:v>
                  </c:pt>
                </c:lvl>
                <c:lvl>
                  <c:pt idx="0">
                    <c:v>0%</c:v>
                  </c:pt>
                  <c:pt idx="1">
                    <c:v>3%</c:v>
                  </c:pt>
                  <c:pt idx="2">
                    <c:v>52%</c:v>
                  </c:pt>
                  <c:pt idx="3">
                    <c:v>5%</c:v>
                  </c:pt>
                  <c:pt idx="4">
                    <c:v>20%</c:v>
                  </c:pt>
                  <c:pt idx="5">
                    <c:v>19%</c:v>
                  </c:pt>
                  <c:pt idx="6">
                    <c:v>0%</c:v>
                  </c:pt>
                </c:lvl>
                <c:lvl>
                  <c:pt idx="0">
                    <c:v>ÁFRICA </c:v>
                  </c:pt>
                  <c:pt idx="1">
                    <c:v>RESTO DE AMÉRICA </c:v>
                  </c:pt>
                  <c:pt idx="2">
                    <c:v>CHINA</c:v>
                  </c:pt>
                  <c:pt idx="3">
                    <c:v>RESTO DE ASIA</c:v>
                  </c:pt>
                  <c:pt idx="4">
                    <c:v>EEUU</c:v>
                  </c:pt>
                  <c:pt idx="5">
                    <c:v>EUROPA</c:v>
                  </c:pt>
                  <c:pt idx="6">
                    <c:v>OCEANÍA</c:v>
                  </c:pt>
                </c:lvl>
              </c:multiLvlStrCache>
            </c:multiLvlStrRef>
          </c:cat>
          <c:val>
            <c:numRef>
              <c:f>'MERCADO PAÍS'!$M$12:$M$18</c:f>
              <c:numCache>
                <c:formatCode>0%</c:formatCode>
                <c:ptCount val="7"/>
                <c:pt idx="0">
                  <c:v>4.6144589115090515E-3</c:v>
                </c:pt>
                <c:pt idx="1">
                  <c:v>2.0393884458051435E-2</c:v>
                </c:pt>
                <c:pt idx="2">
                  <c:v>0.5873969278728367</c:v>
                </c:pt>
                <c:pt idx="3">
                  <c:v>4.4725567788894798E-2</c:v>
                </c:pt>
                <c:pt idx="4">
                  <c:v>0.19570667266097677</c:v>
                </c:pt>
                <c:pt idx="5">
                  <c:v>0.14665343029016445</c:v>
                </c:pt>
                <c:pt idx="6">
                  <c:v>5.0905801756675486E-4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31-4745-9CC4-2F020A6D322E}"/>
            </c:ext>
          </c:extLst>
        </c:ser>
        <c:ser>
          <c:idx val="1"/>
          <c:order val="1"/>
          <c:cat>
            <c:multiLvlStrRef>
              <c:f>'MERCADO PAÍS'!$K$12:$M$18</c:f>
              <c:multiLvlStrCache>
                <c:ptCount val="7"/>
                <c:lvl>
                  <c:pt idx="0">
                    <c:v>0%</c:v>
                  </c:pt>
                  <c:pt idx="1">
                    <c:v>2%</c:v>
                  </c:pt>
                  <c:pt idx="2">
                    <c:v>59%</c:v>
                  </c:pt>
                  <c:pt idx="3">
                    <c:v>4%</c:v>
                  </c:pt>
                  <c:pt idx="4">
                    <c:v>20%</c:v>
                  </c:pt>
                  <c:pt idx="5">
                    <c:v>15%</c:v>
                  </c:pt>
                  <c:pt idx="6">
                    <c:v>0%</c:v>
                  </c:pt>
                </c:lvl>
                <c:lvl>
                  <c:pt idx="0">
                    <c:v>0%</c:v>
                  </c:pt>
                  <c:pt idx="1">
                    <c:v>3%</c:v>
                  </c:pt>
                  <c:pt idx="2">
                    <c:v>52%</c:v>
                  </c:pt>
                  <c:pt idx="3">
                    <c:v>5%</c:v>
                  </c:pt>
                  <c:pt idx="4">
                    <c:v>20%</c:v>
                  </c:pt>
                  <c:pt idx="5">
                    <c:v>19%</c:v>
                  </c:pt>
                  <c:pt idx="6">
                    <c:v>0%</c:v>
                  </c:pt>
                </c:lvl>
                <c:lvl>
                  <c:pt idx="0">
                    <c:v>ÁFRICA </c:v>
                  </c:pt>
                  <c:pt idx="1">
                    <c:v>RESTO DE AMÉRICA </c:v>
                  </c:pt>
                  <c:pt idx="2">
                    <c:v>CHINA</c:v>
                  </c:pt>
                  <c:pt idx="3">
                    <c:v>RESTO DE ASIA</c:v>
                  </c:pt>
                  <c:pt idx="4">
                    <c:v>EEUU</c:v>
                  </c:pt>
                  <c:pt idx="5">
                    <c:v>EUROPA</c:v>
                  </c:pt>
                  <c:pt idx="6">
                    <c:v>OCEANÍA</c:v>
                  </c:pt>
                </c:lvl>
              </c:multiLvlStrCache>
            </c:multiLvlStrRef>
          </c:cat>
          <c:val>
            <c:numRef>
              <c:f>'MERCADO PAÍS'!$M$12:$M$18</c:f>
              <c:numCache>
                <c:formatCode>0%</c:formatCode>
                <c:ptCount val="7"/>
                <c:pt idx="0">
                  <c:v>4.6144589115090515E-3</c:v>
                </c:pt>
                <c:pt idx="1">
                  <c:v>2.0393884458051435E-2</c:v>
                </c:pt>
                <c:pt idx="2">
                  <c:v>0.5873969278728367</c:v>
                </c:pt>
                <c:pt idx="3">
                  <c:v>4.4725567788894798E-2</c:v>
                </c:pt>
                <c:pt idx="4">
                  <c:v>0.19570667266097677</c:v>
                </c:pt>
                <c:pt idx="5">
                  <c:v>0.14665343029016445</c:v>
                </c:pt>
                <c:pt idx="6">
                  <c:v>5.0905801756675486E-4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31-4745-9CC4-2F020A6D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8</xdr:row>
      <xdr:rowOff>76200</xdr:rowOff>
    </xdr:from>
    <xdr:to>
      <xdr:col>25</xdr:col>
      <xdr:colOff>815340</xdr:colOff>
      <xdr:row>33</xdr:row>
      <xdr:rowOff>91440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34</xdr:row>
      <xdr:rowOff>38100</xdr:rowOff>
    </xdr:from>
    <xdr:to>
      <xdr:col>25</xdr:col>
      <xdr:colOff>868680</xdr:colOff>
      <xdr:row>57</xdr:row>
      <xdr:rowOff>152400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83</xdr:row>
      <xdr:rowOff>7620</xdr:rowOff>
    </xdr:from>
    <xdr:to>
      <xdr:col>17</xdr:col>
      <xdr:colOff>609600</xdr:colOff>
      <xdr:row>94</xdr:row>
      <xdr:rowOff>175260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30480</xdr:colOff>
      <xdr:row>96</xdr:row>
      <xdr:rowOff>7620</xdr:rowOff>
    </xdr:from>
    <xdr:to>
      <xdr:col>18</xdr:col>
      <xdr:colOff>22860</xdr:colOff>
      <xdr:row>109</xdr:row>
      <xdr:rowOff>30480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91440</xdr:colOff>
      <xdr:row>132</xdr:row>
      <xdr:rowOff>7620</xdr:rowOff>
    </xdr:from>
    <xdr:to>
      <xdr:col>15</xdr:col>
      <xdr:colOff>586740</xdr:colOff>
      <xdr:row>148</xdr:row>
      <xdr:rowOff>15240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</xdr:colOff>
      <xdr:row>59</xdr:row>
      <xdr:rowOff>7620</xdr:rowOff>
    </xdr:from>
    <xdr:to>
      <xdr:col>21</xdr:col>
      <xdr:colOff>617220</xdr:colOff>
      <xdr:row>82</xdr:row>
      <xdr:rowOff>7620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411480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100251" cy="643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173182</xdr:colOff>
      <xdr:row>109</xdr:row>
      <xdr:rowOff>144780</xdr:rowOff>
    </xdr:from>
    <xdr:to>
      <xdr:col>15</xdr:col>
      <xdr:colOff>333202</xdr:colOff>
      <xdr:row>131</xdr:row>
      <xdr:rowOff>106680</xdr:rowOff>
    </xdr:to>
    <xdr:graphicFrame macro="">
      <xdr:nvGraphicFramePr>
        <xdr:cNvPr id="22187792" name="10 Gráfico">
          <a:extLst>
            <a:ext uri="{FF2B5EF4-FFF2-40B4-BE49-F238E27FC236}">
              <a16:creationId xmlns:a16="http://schemas.microsoft.com/office/drawing/2014/main" id="{75B6AE44-001F-88A5-01DA-01B8C426F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0.89419</cdr:x>
      <cdr:y>0.20708</cdr:y>
    </cdr:from>
    <cdr:to>
      <cdr:x>0.92561</cdr:x>
      <cdr:y>0.28226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11641744" y="1036929"/>
          <a:ext cx="409067" cy="37645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830580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594360</xdr:colOff>
      <xdr:row>3</xdr:row>
      <xdr:rowOff>0</xdr:rowOff>
    </xdr:to>
    <xdr:pic>
      <xdr:nvPicPr>
        <xdr:cNvPr id="21319862" name="1 Imagen">
          <a:extLst>
            <a:ext uri="{FF2B5EF4-FFF2-40B4-BE49-F238E27FC236}">
              <a16:creationId xmlns:a16="http://schemas.microsoft.com/office/drawing/2014/main" id="{6AFEFFBB-15C8-956B-62BC-7CCEA556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44"/>
  <sheetViews>
    <sheetView showGridLines="0" tabSelected="1" zoomScale="60" zoomScaleNormal="60" zoomScaleSheetLayoutView="70" workbookViewId="0">
      <selection activeCell="AA13" sqref="AA13"/>
    </sheetView>
  </sheetViews>
  <sheetFormatPr baseColWidth="10" defaultColWidth="9.109375" defaultRowHeight="16.8" x14ac:dyDescent="0.4"/>
  <cols>
    <col min="1" max="1" width="2.6640625" style="4" customWidth="1"/>
    <col min="2" max="24" width="9.109375" style="4" customWidth="1"/>
    <col min="25" max="25" width="14.5546875" style="4" bestFit="1" customWidth="1"/>
    <col min="26" max="26" width="15.109375" style="4" bestFit="1" customWidth="1"/>
    <col min="27" max="27" width="14.5546875" style="4" customWidth="1"/>
    <col min="28" max="28" width="12" style="4" bestFit="1" customWidth="1"/>
    <col min="29" max="29" width="13.88671875" style="49" customWidth="1"/>
    <col min="30" max="30" width="17.6640625" style="49" bestFit="1" customWidth="1"/>
    <col min="31" max="31" width="17" style="49" bestFit="1" customWidth="1"/>
    <col min="32" max="32" width="16.33203125" style="49" customWidth="1"/>
    <col min="33" max="33" width="13.44140625" style="30" customWidth="1"/>
    <col min="34" max="34" width="17.109375" style="30" customWidth="1"/>
    <col min="35" max="35" width="16.6640625" style="30" bestFit="1" customWidth="1"/>
    <col min="36" max="36" width="14.77734375" style="30" bestFit="1" customWidth="1"/>
    <col min="37" max="37" width="17.88671875" style="30" bestFit="1" customWidth="1"/>
    <col min="38" max="38" width="17.5546875" style="30" bestFit="1" customWidth="1"/>
    <col min="39" max="41" width="17" style="30" bestFit="1" customWidth="1"/>
    <col min="42" max="42" width="17.33203125" style="30" bestFit="1" customWidth="1"/>
    <col min="43" max="43" width="17" style="30" bestFit="1" customWidth="1"/>
    <col min="44" max="45" width="16.5546875" style="30" bestFit="1" customWidth="1"/>
    <col min="46" max="48" width="16.88671875" style="30" bestFit="1" customWidth="1"/>
    <col min="49" max="49" width="18.77734375" style="30" bestFit="1" customWidth="1"/>
    <col min="50" max="50" width="16.77734375" style="30" customWidth="1"/>
    <col min="51" max="51" width="22.88671875" style="30" bestFit="1" customWidth="1"/>
    <col min="52" max="52" width="13.5546875" style="30" bestFit="1" customWidth="1"/>
    <col min="53" max="53" width="9.109375" style="30"/>
    <col min="54" max="16384" width="9.109375" style="4"/>
  </cols>
  <sheetData>
    <row r="1" spans="1:53" x14ac:dyDescent="0.4">
      <c r="A1" s="287"/>
      <c r="B1" s="287"/>
      <c r="C1" s="287"/>
      <c r="D1" s="287"/>
      <c r="E1" s="287"/>
      <c r="F1" s="28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51"/>
      <c r="AD1" s="51"/>
      <c r="AE1" s="51"/>
      <c r="AF1" s="51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53" x14ac:dyDescent="0.4">
      <c r="A2" s="287"/>
      <c r="B2" s="287"/>
      <c r="C2" s="287"/>
      <c r="D2" s="287"/>
      <c r="E2" s="287"/>
      <c r="F2" s="28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1"/>
      <c r="AD2" s="51"/>
      <c r="AE2" s="51"/>
      <c r="AF2" s="51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</row>
    <row r="3" spans="1:53" x14ac:dyDescent="0.4">
      <c r="A3" s="287"/>
      <c r="B3" s="287"/>
      <c r="C3" s="287"/>
      <c r="D3" s="287"/>
      <c r="E3" s="287"/>
      <c r="F3" s="287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51"/>
      <c r="AD3" s="51"/>
      <c r="AE3" s="51"/>
      <c r="AF3" s="51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</row>
    <row r="4" spans="1:53" x14ac:dyDescent="0.4">
      <c r="A4" s="205" t="s">
        <v>6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51"/>
      <c r="AD4" s="51"/>
      <c r="AE4" s="51"/>
      <c r="AF4" s="51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3" x14ac:dyDescent="0.4">
      <c r="A5" s="205" t="s">
        <v>7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1"/>
      <c r="AD5" s="51"/>
      <c r="AE5" s="51"/>
      <c r="AF5" s="51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</row>
    <row r="6" spans="1:53" x14ac:dyDescent="0.4">
      <c r="A6" s="205" t="s">
        <v>121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51"/>
      <c r="AD6" s="51"/>
      <c r="AE6" s="51"/>
      <c r="AF6" s="51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</row>
    <row r="7" spans="1:53" ht="17.399999999999999" thickBot="1" x14ac:dyDescent="0.45">
      <c r="A7" s="206" t="s">
        <v>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1"/>
      <c r="AD7" s="51"/>
      <c r="AE7" s="51"/>
      <c r="AF7" s="51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</row>
    <row r="8" spans="1:53" ht="17.399999999999999" thickBot="1" x14ac:dyDescent="0.45">
      <c r="A8" s="206" t="s">
        <v>9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8" t="s">
        <v>101</v>
      </c>
      <c r="AD8" s="289"/>
      <c r="AE8" s="289"/>
      <c r="AF8" s="290"/>
      <c r="AG8" s="26"/>
      <c r="AH8" s="26"/>
      <c r="AI8" s="26"/>
      <c r="AJ8" s="288" t="s">
        <v>62</v>
      </c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90"/>
    </row>
    <row r="9" spans="1:53" ht="17.399999999999999" thickBot="1" x14ac:dyDescent="0.4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92" t="s">
        <v>10</v>
      </c>
      <c r="AD9" s="91" t="s">
        <v>11</v>
      </c>
      <c r="AE9" s="91" t="s">
        <v>5</v>
      </c>
      <c r="AF9" s="91" t="s">
        <v>35</v>
      </c>
      <c r="AG9" s="26"/>
      <c r="AH9" s="26"/>
      <c r="AI9" s="26"/>
      <c r="AJ9" s="54" t="s">
        <v>12</v>
      </c>
      <c r="AK9" s="55" t="s">
        <v>13</v>
      </c>
      <c r="AL9" s="55" t="s">
        <v>14</v>
      </c>
      <c r="AM9" s="55" t="s">
        <v>15</v>
      </c>
      <c r="AN9" s="55" t="s">
        <v>16</v>
      </c>
      <c r="AO9" s="55" t="s">
        <v>17</v>
      </c>
      <c r="AP9" s="55" t="s">
        <v>18</v>
      </c>
      <c r="AQ9" s="55" t="s">
        <v>19</v>
      </c>
      <c r="AR9" s="55" t="s">
        <v>20</v>
      </c>
      <c r="AS9" s="55" t="s">
        <v>21</v>
      </c>
      <c r="AT9" s="55" t="s">
        <v>22</v>
      </c>
      <c r="AU9" s="55" t="s">
        <v>23</v>
      </c>
      <c r="AV9" s="55" t="s">
        <v>24</v>
      </c>
      <c r="AW9" s="55" t="s">
        <v>4</v>
      </c>
      <c r="AX9" s="56" t="s">
        <v>25</v>
      </c>
      <c r="AY9" s="56" t="s">
        <v>26</v>
      </c>
    </row>
    <row r="10" spans="1:53" x14ac:dyDescent="0.4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5"/>
      <c r="S10" s="1"/>
      <c r="T10" s="3"/>
      <c r="U10" s="3"/>
      <c r="V10" s="3"/>
      <c r="W10" s="3"/>
      <c r="X10" s="3"/>
      <c r="Y10" s="1"/>
      <c r="Z10" s="1"/>
      <c r="AA10" s="1"/>
      <c r="AB10" s="1"/>
      <c r="AC10" s="95">
        <v>42736</v>
      </c>
      <c r="AD10" s="73">
        <v>64303584</v>
      </c>
      <c r="AE10" s="226">
        <v>199045945.5</v>
      </c>
      <c r="AF10" s="221">
        <f>+AE10/AD10</f>
        <v>3.095409821947094</v>
      </c>
      <c r="AG10" s="26"/>
      <c r="AH10" s="27"/>
      <c r="AI10" s="27"/>
      <c r="AJ10" s="32">
        <v>1994</v>
      </c>
      <c r="AK10" s="143">
        <v>11620473</v>
      </c>
      <c r="AL10" s="143">
        <v>11996071</v>
      </c>
      <c r="AM10" s="143">
        <v>15510568</v>
      </c>
      <c r="AN10" s="143">
        <v>12310509</v>
      </c>
      <c r="AO10" s="143">
        <v>15596030</v>
      </c>
      <c r="AP10" s="143">
        <v>15280896</v>
      </c>
      <c r="AQ10" s="143">
        <v>15727753</v>
      </c>
      <c r="AR10" s="143">
        <v>11699342</v>
      </c>
      <c r="AS10" s="143">
        <v>9368795</v>
      </c>
      <c r="AT10" s="143">
        <v>12156766</v>
      </c>
      <c r="AU10" s="143">
        <v>13016736</v>
      </c>
      <c r="AV10" s="143">
        <v>11916898</v>
      </c>
      <c r="AW10" s="147">
        <f t="shared" ref="AW10:AW31" si="0">SUM(AK10:AV10)</f>
        <v>156200837</v>
      </c>
      <c r="AX10" s="105">
        <f t="shared" ref="AX10:AX37" si="1">+AW42/AW10</f>
        <v>3.292558252296689</v>
      </c>
      <c r="AY10" s="151"/>
    </row>
    <row r="11" spans="1:53" x14ac:dyDescent="0.4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5"/>
      <c r="S11" s="1"/>
      <c r="T11" s="3"/>
      <c r="U11" s="3"/>
      <c r="V11" s="3"/>
      <c r="W11" s="3"/>
      <c r="X11" s="3"/>
      <c r="Y11" s="1"/>
      <c r="Z11" s="1"/>
      <c r="AA11" s="1"/>
      <c r="AB11" s="1"/>
      <c r="AC11" s="63">
        <v>42767</v>
      </c>
      <c r="AD11" s="74">
        <v>66620606</v>
      </c>
      <c r="AE11" s="227">
        <v>206099394.28</v>
      </c>
      <c r="AF11" s="222">
        <f>+AE11/AD11</f>
        <v>3.0936283329515195</v>
      </c>
      <c r="AG11" s="26"/>
      <c r="AH11" s="27"/>
      <c r="AI11" s="27"/>
      <c r="AJ11" s="33">
        <v>1995</v>
      </c>
      <c r="AK11" s="144">
        <v>10807484</v>
      </c>
      <c r="AL11" s="144">
        <v>13603755</v>
      </c>
      <c r="AM11" s="144">
        <v>15998832</v>
      </c>
      <c r="AN11" s="144">
        <v>15826653</v>
      </c>
      <c r="AO11" s="144">
        <v>16147447</v>
      </c>
      <c r="AP11" s="144">
        <v>16269336</v>
      </c>
      <c r="AQ11" s="144">
        <v>17012050</v>
      </c>
      <c r="AR11" s="144">
        <v>16598239</v>
      </c>
      <c r="AS11" s="144">
        <v>18688420</v>
      </c>
      <c r="AT11" s="144">
        <v>18536022</v>
      </c>
      <c r="AU11" s="144">
        <v>19105834</v>
      </c>
      <c r="AV11" s="144">
        <v>12268692</v>
      </c>
      <c r="AW11" s="148">
        <f t="shared" si="0"/>
        <v>190862764</v>
      </c>
      <c r="AX11" s="98">
        <f t="shared" si="1"/>
        <v>3.485092198182774</v>
      </c>
      <c r="AY11" s="152">
        <f>+(AW11-AW10)/AW10</f>
        <v>0.2219061540624139</v>
      </c>
    </row>
    <row r="12" spans="1:53" x14ac:dyDescent="0.4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5"/>
      <c r="S12" s="1"/>
      <c r="T12" s="3"/>
      <c r="U12" s="3"/>
      <c r="V12" s="3"/>
      <c r="W12" s="3"/>
      <c r="X12" s="3"/>
      <c r="Y12" s="1"/>
      <c r="Z12" s="1"/>
      <c r="AA12" s="1"/>
      <c r="AB12" s="1"/>
      <c r="AC12" s="63">
        <v>42795</v>
      </c>
      <c r="AD12" s="74">
        <v>71869640</v>
      </c>
      <c r="AE12" s="227">
        <v>222036343.91</v>
      </c>
      <c r="AF12" s="222">
        <f>+AE12/AD12</f>
        <v>3.0894316975846823</v>
      </c>
      <c r="AG12" s="26"/>
      <c r="AH12" s="27"/>
      <c r="AI12" s="27"/>
      <c r="AJ12" s="33">
        <v>1996</v>
      </c>
      <c r="AK12" s="144">
        <v>15025684</v>
      </c>
      <c r="AL12" s="144">
        <v>13903316</v>
      </c>
      <c r="AM12" s="144">
        <v>17889704</v>
      </c>
      <c r="AN12" s="144">
        <v>16057509</v>
      </c>
      <c r="AO12" s="144">
        <v>16235812</v>
      </c>
      <c r="AP12" s="144">
        <v>14565961</v>
      </c>
      <c r="AQ12" s="144">
        <v>14555295</v>
      </c>
      <c r="AR12" s="144">
        <v>16439059</v>
      </c>
      <c r="AS12" s="144">
        <v>14696498</v>
      </c>
      <c r="AT12" s="144">
        <v>16201026</v>
      </c>
      <c r="AU12" s="144">
        <v>18853806</v>
      </c>
      <c r="AV12" s="144">
        <v>14117863</v>
      </c>
      <c r="AW12" s="148">
        <f t="shared" si="0"/>
        <v>188541533</v>
      </c>
      <c r="AX12" s="98">
        <f t="shared" si="1"/>
        <v>3.2635135198036176</v>
      </c>
      <c r="AY12" s="153">
        <f t="shared" ref="AY12:AY30" si="2">+(AW12-AW11)/AW11</f>
        <v>-1.2161780283135793E-2</v>
      </c>
    </row>
    <row r="13" spans="1:53" x14ac:dyDescent="0.4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5"/>
      <c r="S13" s="1"/>
      <c r="T13" s="3"/>
      <c r="U13" s="3"/>
      <c r="V13" s="3"/>
      <c r="W13" s="3"/>
      <c r="X13" s="3"/>
      <c r="Y13" s="1"/>
      <c r="Z13" s="1"/>
      <c r="AA13" s="1"/>
      <c r="AB13" s="1"/>
      <c r="AC13" s="63">
        <v>42826</v>
      </c>
      <c r="AD13" s="74">
        <v>79851780</v>
      </c>
      <c r="AE13" s="227">
        <v>245601181.59</v>
      </c>
      <c r="AF13" s="222">
        <f>+AE13/AD13</f>
        <v>3.0757132976872903</v>
      </c>
      <c r="AG13" s="26"/>
      <c r="AH13" s="28"/>
      <c r="AI13" s="27"/>
      <c r="AJ13" s="33">
        <v>1997</v>
      </c>
      <c r="AK13" s="144">
        <v>12706617</v>
      </c>
      <c r="AL13" s="144">
        <v>15440786</v>
      </c>
      <c r="AM13" s="144">
        <v>18366058</v>
      </c>
      <c r="AN13" s="144">
        <v>20857175</v>
      </c>
      <c r="AO13" s="144">
        <v>17922264</v>
      </c>
      <c r="AP13" s="144">
        <v>21002001</v>
      </c>
      <c r="AQ13" s="144">
        <v>21138800</v>
      </c>
      <c r="AR13" s="144">
        <v>23917855</v>
      </c>
      <c r="AS13" s="144">
        <v>21940317</v>
      </c>
      <c r="AT13" s="144">
        <v>23289769</v>
      </c>
      <c r="AU13" s="144">
        <v>21562153</v>
      </c>
      <c r="AV13" s="144">
        <v>21860475</v>
      </c>
      <c r="AW13" s="148">
        <f t="shared" si="0"/>
        <v>240004270</v>
      </c>
      <c r="AX13" s="98">
        <f t="shared" si="1"/>
        <v>3.6318722325231958</v>
      </c>
      <c r="AY13" s="152">
        <f t="shared" si="2"/>
        <v>0.27295172676887058</v>
      </c>
    </row>
    <row r="14" spans="1:53" x14ac:dyDescent="0.4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5"/>
      <c r="S14" s="1"/>
      <c r="T14" s="3"/>
      <c r="U14" s="3"/>
      <c r="V14" s="3"/>
      <c r="W14" s="3"/>
      <c r="X14" s="3"/>
      <c r="Y14" s="1"/>
      <c r="Z14" s="1"/>
      <c r="AA14" s="1"/>
      <c r="AB14" s="1"/>
      <c r="AC14" s="63">
        <v>42856</v>
      </c>
      <c r="AD14" s="74">
        <v>85869921</v>
      </c>
      <c r="AE14" s="227">
        <v>262213940.41999999</v>
      </c>
      <c r="AF14" s="222">
        <f t="shared" ref="AF14:AF23" si="3">(AE14/AD14)</f>
        <v>3.0536180465334302</v>
      </c>
      <c r="AG14" s="26"/>
      <c r="AH14" s="28"/>
      <c r="AI14" s="27"/>
      <c r="AJ14" s="33">
        <v>1998</v>
      </c>
      <c r="AK14" s="144">
        <v>17723109</v>
      </c>
      <c r="AL14" s="144">
        <v>20247374</v>
      </c>
      <c r="AM14" s="144">
        <v>24592375</v>
      </c>
      <c r="AN14" s="144">
        <v>24887280</v>
      </c>
      <c r="AO14" s="144">
        <v>24377459</v>
      </c>
      <c r="AP14" s="144">
        <v>21375617</v>
      </c>
      <c r="AQ14" s="144">
        <v>19485606</v>
      </c>
      <c r="AR14" s="144">
        <v>20239149</v>
      </c>
      <c r="AS14" s="144">
        <v>18335194</v>
      </c>
      <c r="AT14" s="144">
        <v>20086224</v>
      </c>
      <c r="AU14" s="144">
        <v>20876802</v>
      </c>
      <c r="AV14" s="144">
        <v>20759718</v>
      </c>
      <c r="AW14" s="148">
        <f t="shared" si="0"/>
        <v>252985907</v>
      </c>
      <c r="AX14" s="98">
        <f t="shared" si="1"/>
        <v>3.4588918583911474</v>
      </c>
      <c r="AY14" s="152">
        <f t="shared" si="2"/>
        <v>5.4089191829795359E-2</v>
      </c>
    </row>
    <row r="15" spans="1:53" x14ac:dyDescent="0.4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5"/>
      <c r="S15" s="1"/>
      <c r="T15" s="3"/>
      <c r="U15" s="3"/>
      <c r="V15" s="3"/>
      <c r="W15" s="3"/>
      <c r="X15" s="3"/>
      <c r="Y15" s="1"/>
      <c r="Z15" s="1"/>
      <c r="AA15" s="1"/>
      <c r="AB15" s="1"/>
      <c r="AC15" s="64">
        <v>42887</v>
      </c>
      <c r="AD15" s="74">
        <v>86082995</v>
      </c>
      <c r="AE15" s="227">
        <v>259491252.75999996</v>
      </c>
      <c r="AF15" s="98">
        <f t="shared" si="3"/>
        <v>3.0144310471539701</v>
      </c>
      <c r="AG15" s="29"/>
      <c r="AH15" s="28"/>
      <c r="AI15" s="27"/>
      <c r="AJ15" s="33">
        <v>1999</v>
      </c>
      <c r="AK15" s="144">
        <v>18227663</v>
      </c>
      <c r="AL15" s="144">
        <v>20209769</v>
      </c>
      <c r="AM15" s="144">
        <v>24148524</v>
      </c>
      <c r="AN15" s="144">
        <v>23091401</v>
      </c>
      <c r="AO15" s="144">
        <v>21562492</v>
      </c>
      <c r="AP15" s="144">
        <v>26277727</v>
      </c>
      <c r="AQ15" s="144">
        <v>20535227</v>
      </c>
      <c r="AR15" s="144">
        <v>14521537</v>
      </c>
      <c r="AS15" s="144">
        <v>13445247</v>
      </c>
      <c r="AT15" s="62">
        <v>11524244</v>
      </c>
      <c r="AU15" s="62">
        <v>7899297</v>
      </c>
      <c r="AV15" s="62">
        <v>7597372</v>
      </c>
      <c r="AW15" s="148">
        <f t="shared" si="0"/>
        <v>209040500</v>
      </c>
      <c r="AX15" s="98">
        <f t="shared" si="1"/>
        <v>2.9513042445841831</v>
      </c>
      <c r="AY15" s="153">
        <f t="shared" si="2"/>
        <v>-0.17370693696388392</v>
      </c>
    </row>
    <row r="16" spans="1:53" x14ac:dyDescent="0.4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5"/>
      <c r="S16" s="1"/>
      <c r="T16" s="3"/>
      <c r="U16" s="3"/>
      <c r="V16" s="3"/>
      <c r="W16" s="3"/>
      <c r="X16" s="3"/>
      <c r="Y16" s="1"/>
      <c r="Z16" s="1"/>
      <c r="AA16" s="1"/>
      <c r="AB16" s="1"/>
      <c r="AC16" s="64">
        <v>42917</v>
      </c>
      <c r="AD16" s="74">
        <v>91361157</v>
      </c>
      <c r="AE16" s="227">
        <v>274293480.52999997</v>
      </c>
      <c r="AF16" s="98">
        <f t="shared" si="3"/>
        <v>3.0022986741509849</v>
      </c>
      <c r="AG16" s="29"/>
      <c r="AH16" s="27"/>
      <c r="AI16" s="27"/>
      <c r="AJ16" s="33">
        <v>2000</v>
      </c>
      <c r="AK16" s="62">
        <v>5763732</v>
      </c>
      <c r="AL16" s="62">
        <v>6276308</v>
      </c>
      <c r="AM16" s="62">
        <v>6932639</v>
      </c>
      <c r="AN16" s="62">
        <v>9323859</v>
      </c>
      <c r="AO16" s="62">
        <v>9353806</v>
      </c>
      <c r="AP16" s="62">
        <v>9232003</v>
      </c>
      <c r="AQ16" s="62">
        <v>5507472</v>
      </c>
      <c r="AR16" s="62">
        <v>3866093</v>
      </c>
      <c r="AS16" s="62">
        <v>6338871</v>
      </c>
      <c r="AT16" s="62">
        <v>6309936</v>
      </c>
      <c r="AU16" s="62">
        <v>7649763</v>
      </c>
      <c r="AV16" s="62">
        <v>6401311</v>
      </c>
      <c r="AW16" s="149">
        <f t="shared" si="0"/>
        <v>82955793</v>
      </c>
      <c r="AX16" s="98">
        <f t="shared" si="1"/>
        <v>3.5851432750453007</v>
      </c>
      <c r="AY16" s="153">
        <f>+(AW16-AW15)/AW15</f>
        <v>-0.60315922990999349</v>
      </c>
      <c r="BA16" s="35"/>
    </row>
    <row r="17" spans="1:52" x14ac:dyDescent="0.4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5"/>
      <c r="S17" s="1"/>
      <c r="T17" s="3"/>
      <c r="U17" s="3"/>
      <c r="V17" s="3"/>
      <c r="W17" s="3"/>
      <c r="X17" s="3"/>
      <c r="Y17" s="1"/>
      <c r="Z17" s="1"/>
      <c r="AA17" s="1"/>
      <c r="AB17" s="1"/>
      <c r="AC17" s="64">
        <v>42948</v>
      </c>
      <c r="AD17" s="75">
        <v>73629117</v>
      </c>
      <c r="AE17" s="228">
        <v>221409741.70000002</v>
      </c>
      <c r="AF17" s="223">
        <f t="shared" si="3"/>
        <v>3.0070948929076526</v>
      </c>
      <c r="AG17" s="29"/>
      <c r="AH17" s="27"/>
      <c r="AI17" s="27"/>
      <c r="AJ17" s="33">
        <v>2001</v>
      </c>
      <c r="AK17" s="62">
        <v>6682296</v>
      </c>
      <c r="AL17" s="62">
        <v>6956042</v>
      </c>
      <c r="AM17" s="62">
        <v>9995621</v>
      </c>
      <c r="AN17" s="62">
        <v>10909429</v>
      </c>
      <c r="AO17" s="62">
        <v>14196399</v>
      </c>
      <c r="AP17" s="62">
        <v>9972128</v>
      </c>
      <c r="AQ17" s="62">
        <v>6652930</v>
      </c>
      <c r="AR17" s="62">
        <v>7557791</v>
      </c>
      <c r="AS17" s="62">
        <v>6805783</v>
      </c>
      <c r="AT17" s="62">
        <v>6600866</v>
      </c>
      <c r="AU17" s="62">
        <v>7527611</v>
      </c>
      <c r="AV17" s="62">
        <v>5944400</v>
      </c>
      <c r="AW17" s="149">
        <f t="shared" si="0"/>
        <v>99801296</v>
      </c>
      <c r="AX17" s="98">
        <f t="shared" si="1"/>
        <v>2.8125293390979609</v>
      </c>
      <c r="AY17" s="152">
        <f t="shared" si="2"/>
        <v>0.2030660233698206</v>
      </c>
    </row>
    <row r="18" spans="1:52" x14ac:dyDescent="0.4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5"/>
      <c r="S18" s="1"/>
      <c r="T18" s="3"/>
      <c r="U18" s="3"/>
      <c r="V18" s="3"/>
      <c r="W18" s="3"/>
      <c r="X18" s="3"/>
      <c r="Y18" s="1"/>
      <c r="Z18" s="1"/>
      <c r="AA18" s="1"/>
      <c r="AB18" s="1"/>
      <c r="AC18" s="64">
        <v>42979</v>
      </c>
      <c r="AD18" s="75">
        <v>67692637</v>
      </c>
      <c r="AE18" s="228">
        <v>207106338.45000005</v>
      </c>
      <c r="AF18" s="223">
        <f t="shared" si="3"/>
        <v>3.0595105705514181</v>
      </c>
      <c r="AG18" s="29"/>
      <c r="AH18" s="27"/>
      <c r="AI18" s="27"/>
      <c r="AJ18" s="33">
        <v>2002</v>
      </c>
      <c r="AK18" s="62">
        <v>5948260</v>
      </c>
      <c r="AL18" s="62">
        <v>7019636</v>
      </c>
      <c r="AM18" s="62">
        <v>9726519</v>
      </c>
      <c r="AN18" s="62">
        <v>9351959</v>
      </c>
      <c r="AO18" s="62">
        <v>11750022</v>
      </c>
      <c r="AP18" s="62">
        <v>12669057</v>
      </c>
      <c r="AQ18" s="62">
        <v>8780632</v>
      </c>
      <c r="AR18" s="146">
        <v>7819202</v>
      </c>
      <c r="AS18" s="62">
        <v>6117128</v>
      </c>
      <c r="AT18" s="62">
        <v>7699144</v>
      </c>
      <c r="AU18" s="62">
        <v>8374177</v>
      </c>
      <c r="AV18" s="62">
        <v>7778010</v>
      </c>
      <c r="AW18" s="149">
        <f t="shared" si="0"/>
        <v>103033746</v>
      </c>
      <c r="AX18" s="98">
        <f t="shared" si="1"/>
        <v>2.5609005269011575</v>
      </c>
      <c r="AY18" s="152">
        <f t="shared" si="2"/>
        <v>3.2388857956313515E-2</v>
      </c>
    </row>
    <row r="19" spans="1:52" x14ac:dyDescent="0.4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5"/>
      <c r="S19" s="1"/>
      <c r="T19" s="3"/>
      <c r="U19" s="3"/>
      <c r="V19" s="3"/>
      <c r="W19" s="3"/>
      <c r="X19" s="3"/>
      <c r="Y19" s="1"/>
      <c r="Z19" s="1"/>
      <c r="AA19" s="1"/>
      <c r="AB19" s="1"/>
      <c r="AC19" s="64">
        <v>43009</v>
      </c>
      <c r="AD19" s="75">
        <v>88432893</v>
      </c>
      <c r="AE19" s="228">
        <v>268999147.16999996</v>
      </c>
      <c r="AF19" s="223">
        <f t="shared" si="3"/>
        <v>3.0418449294653285</v>
      </c>
      <c r="AG19" s="29"/>
      <c r="AH19" s="27"/>
      <c r="AI19" s="27"/>
      <c r="AJ19" s="33">
        <v>2003</v>
      </c>
      <c r="AK19" s="62">
        <v>8245528</v>
      </c>
      <c r="AL19" s="62">
        <v>8798063</v>
      </c>
      <c r="AM19" s="62">
        <v>10737492</v>
      </c>
      <c r="AN19" s="62">
        <v>10758266</v>
      </c>
      <c r="AO19" s="62">
        <v>12575655</v>
      </c>
      <c r="AP19" s="62">
        <v>11356594</v>
      </c>
      <c r="AQ19" s="62">
        <v>10250003</v>
      </c>
      <c r="AR19" s="146">
        <v>8891165</v>
      </c>
      <c r="AS19" s="62">
        <v>10303955</v>
      </c>
      <c r="AT19" s="62">
        <v>11225999</v>
      </c>
      <c r="AU19" s="62">
        <v>11622490</v>
      </c>
      <c r="AV19" s="62">
        <v>11985624</v>
      </c>
      <c r="AW19" s="149">
        <f t="shared" si="0"/>
        <v>126750834</v>
      </c>
      <c r="AX19" s="98">
        <f t="shared" si="1"/>
        <v>2.3969932685413338</v>
      </c>
      <c r="AY19" s="152">
        <f t="shared" si="2"/>
        <v>0.23018757369066248</v>
      </c>
    </row>
    <row r="20" spans="1:52" x14ac:dyDescent="0.4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5"/>
      <c r="S20" s="1"/>
      <c r="T20" s="3"/>
      <c r="U20" s="3"/>
      <c r="V20" s="3"/>
      <c r="W20" s="3"/>
      <c r="X20" s="3"/>
      <c r="Y20" s="1"/>
      <c r="Z20" s="1"/>
      <c r="AA20" s="1"/>
      <c r="AB20" s="1"/>
      <c r="AC20" s="64">
        <v>43040</v>
      </c>
      <c r="AD20" s="75">
        <v>70957849</v>
      </c>
      <c r="AE20" s="228">
        <v>218612937.19999999</v>
      </c>
      <c r="AF20" s="223">
        <f t="shared" si="3"/>
        <v>3.080884500881643</v>
      </c>
      <c r="AG20" s="29"/>
      <c r="AH20" s="27"/>
      <c r="AI20" s="27"/>
      <c r="AJ20" s="33">
        <v>2004</v>
      </c>
      <c r="AK20" s="62">
        <v>9875688</v>
      </c>
      <c r="AL20" s="62">
        <v>15214543</v>
      </c>
      <c r="AM20" s="62">
        <v>12710211</v>
      </c>
      <c r="AN20" s="62">
        <v>14703122</v>
      </c>
      <c r="AO20" s="62">
        <v>12563434</v>
      </c>
      <c r="AP20" s="62">
        <v>13981632</v>
      </c>
      <c r="AQ20" s="62">
        <v>14169279</v>
      </c>
      <c r="AR20" s="146">
        <v>10885997</v>
      </c>
      <c r="AS20" s="62">
        <v>11367586</v>
      </c>
      <c r="AT20" s="62">
        <v>13062874</v>
      </c>
      <c r="AU20" s="62">
        <v>15384969</v>
      </c>
      <c r="AV20" s="62">
        <v>14541295</v>
      </c>
      <c r="AW20" s="149">
        <f t="shared" si="0"/>
        <v>158460630</v>
      </c>
      <c r="AX20" s="98">
        <f t="shared" si="1"/>
        <v>2.2096828282204859</v>
      </c>
      <c r="AY20" s="152">
        <f t="shared" si="2"/>
        <v>0.25017425920842462</v>
      </c>
    </row>
    <row r="21" spans="1:52" x14ac:dyDescent="0.4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1"/>
      <c r="AC21" s="64">
        <v>43070</v>
      </c>
      <c r="AD21" s="75">
        <v>91911350</v>
      </c>
      <c r="AE21" s="228">
        <v>275721729.26000005</v>
      </c>
      <c r="AF21" s="223">
        <f t="shared" si="3"/>
        <v>2.9998659497439659</v>
      </c>
      <c r="AG21" s="29"/>
      <c r="AH21" s="27"/>
      <c r="AI21" s="27"/>
      <c r="AJ21" s="33">
        <v>2005</v>
      </c>
      <c r="AK21" s="62">
        <v>13081089</v>
      </c>
      <c r="AL21" s="62">
        <v>15737624</v>
      </c>
      <c r="AM21" s="62">
        <v>17110776</v>
      </c>
      <c r="AN21" s="62">
        <v>16935229</v>
      </c>
      <c r="AO21" s="62">
        <v>20317219</v>
      </c>
      <c r="AP21" s="62">
        <v>20727268</v>
      </c>
      <c r="AQ21" s="62">
        <v>17688992</v>
      </c>
      <c r="AR21" s="146">
        <v>15360736</v>
      </c>
      <c r="AS21" s="62">
        <v>17483436</v>
      </c>
      <c r="AT21" s="62">
        <v>18578836</v>
      </c>
      <c r="AU21" s="62">
        <v>21441805</v>
      </c>
      <c r="AV21" s="62">
        <v>18112203</v>
      </c>
      <c r="AW21" s="149">
        <f t="shared" si="0"/>
        <v>212575213</v>
      </c>
      <c r="AX21" s="98">
        <f t="shared" si="1"/>
        <v>2.2592073658183285</v>
      </c>
      <c r="AY21" s="152">
        <f t="shared" si="2"/>
        <v>0.34150175346393613</v>
      </c>
    </row>
    <row r="22" spans="1:52" x14ac:dyDescent="0.4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1"/>
      <c r="AC22" s="64">
        <v>43101</v>
      </c>
      <c r="AD22" s="75">
        <v>76740046</v>
      </c>
      <c r="AE22" s="228">
        <v>228251420.47999999</v>
      </c>
      <c r="AF22" s="223">
        <f t="shared" si="3"/>
        <v>2.9743456301811442</v>
      </c>
      <c r="AG22" s="29"/>
      <c r="AH22" s="27"/>
      <c r="AI22" s="27"/>
      <c r="AJ22" s="33">
        <v>2006</v>
      </c>
      <c r="AK22" s="62">
        <v>16605947</v>
      </c>
      <c r="AL22" s="62">
        <v>17374838</v>
      </c>
      <c r="AM22" s="62">
        <v>24610250</v>
      </c>
      <c r="AN22" s="62">
        <v>22929819</v>
      </c>
      <c r="AO22" s="62">
        <v>23309173</v>
      </c>
      <c r="AP22" s="62">
        <v>23133202</v>
      </c>
      <c r="AQ22" s="62">
        <v>21205888</v>
      </c>
      <c r="AR22" s="146">
        <v>21852237</v>
      </c>
      <c r="AS22" s="62">
        <v>22486928</v>
      </c>
      <c r="AT22" s="62">
        <v>23010470</v>
      </c>
      <c r="AU22" s="62">
        <v>24982641</v>
      </c>
      <c r="AV22" s="62">
        <v>22860370</v>
      </c>
      <c r="AW22" s="149">
        <f t="shared" si="0"/>
        <v>264361763</v>
      </c>
      <c r="AX22" s="98">
        <f t="shared" si="1"/>
        <v>2.2608063156243969</v>
      </c>
      <c r="AY22" s="152">
        <f>+(AW22-AW21)/AW21</f>
        <v>0.24361518574604463</v>
      </c>
    </row>
    <row r="23" spans="1:52" x14ac:dyDescent="0.4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1"/>
      <c r="AC23" s="64">
        <v>43132</v>
      </c>
      <c r="AD23" s="75">
        <v>76478433</v>
      </c>
      <c r="AE23" s="228">
        <v>225804061.73000008</v>
      </c>
      <c r="AF23" s="223">
        <f t="shared" si="3"/>
        <v>2.952519460355576</v>
      </c>
      <c r="AG23" s="29"/>
      <c r="AH23" s="27"/>
      <c r="AI23" s="27"/>
      <c r="AJ23" s="33">
        <v>2007</v>
      </c>
      <c r="AK23" s="62">
        <v>18590212</v>
      </c>
      <c r="AL23" s="62">
        <v>24353757</v>
      </c>
      <c r="AM23" s="62">
        <v>23684790</v>
      </c>
      <c r="AN23" s="62">
        <v>22583902</v>
      </c>
      <c r="AO23" s="62">
        <v>25270355</v>
      </c>
      <c r="AP23" s="62">
        <v>25052122</v>
      </c>
      <c r="AQ23" s="62">
        <v>20443964</v>
      </c>
      <c r="AR23" s="146">
        <v>22734772</v>
      </c>
      <c r="AS23" s="62">
        <v>20371122</v>
      </c>
      <c r="AT23" s="62">
        <v>20371122</v>
      </c>
      <c r="AU23" s="62">
        <v>24457807</v>
      </c>
      <c r="AV23" s="62">
        <v>25223844</v>
      </c>
      <c r="AW23" s="149">
        <f t="shared" si="0"/>
        <v>273137769</v>
      </c>
      <c r="AX23" s="98">
        <f t="shared" si="1"/>
        <v>2.1308972182093204</v>
      </c>
      <c r="AY23" s="152">
        <f t="shared" si="2"/>
        <v>3.3196956702093106E-2</v>
      </c>
    </row>
    <row r="24" spans="1:52" x14ac:dyDescent="0.4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1"/>
      <c r="AC24" s="64">
        <v>43160</v>
      </c>
      <c r="AD24" s="75">
        <v>83568002</v>
      </c>
      <c r="AE24" s="228">
        <v>250423741.74999991</v>
      </c>
      <c r="AF24" s="223">
        <f t="shared" ref="AF24:AF41" si="4">(AE24/AD24)</f>
        <v>2.996646273175227</v>
      </c>
      <c r="AI24" s="27"/>
      <c r="AJ24" s="33">
        <v>2008</v>
      </c>
      <c r="AK24" s="62">
        <v>18525748</v>
      </c>
      <c r="AL24" s="62">
        <v>26011617</v>
      </c>
      <c r="AM24" s="62">
        <v>22526127</v>
      </c>
      <c r="AN24" s="62">
        <v>24909348</v>
      </c>
      <c r="AO24" s="62">
        <v>34133365</v>
      </c>
      <c r="AP24" s="62">
        <v>25990061</v>
      </c>
      <c r="AQ24" s="62">
        <v>24968523</v>
      </c>
      <c r="AR24" s="146">
        <v>25218189</v>
      </c>
      <c r="AS24" s="62">
        <v>22921801</v>
      </c>
      <c r="AT24" s="62">
        <v>23790925</v>
      </c>
      <c r="AU24" s="62">
        <v>24763103</v>
      </c>
      <c r="AV24" s="62">
        <v>20974781</v>
      </c>
      <c r="AW24" s="149">
        <f t="shared" si="0"/>
        <v>294733588</v>
      </c>
      <c r="AX24" s="98">
        <f t="shared" si="1"/>
        <v>2.2850098332871385</v>
      </c>
      <c r="AY24" s="152">
        <f t="shared" si="2"/>
        <v>7.9065663745682857E-2</v>
      </c>
    </row>
    <row r="25" spans="1:52" x14ac:dyDescent="0.4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1"/>
      <c r="AC25" s="64">
        <v>43191</v>
      </c>
      <c r="AD25" s="75">
        <v>106117594</v>
      </c>
      <c r="AE25" s="228">
        <v>315475764.77000004</v>
      </c>
      <c r="AF25" s="223">
        <f t="shared" si="4"/>
        <v>2.9728884050085043</v>
      </c>
      <c r="AI25" s="27"/>
      <c r="AJ25" s="33">
        <v>2009</v>
      </c>
      <c r="AK25" s="62">
        <v>19930960</v>
      </c>
      <c r="AL25" s="62">
        <v>22359463</v>
      </c>
      <c r="AM25" s="62">
        <v>25446683</v>
      </c>
      <c r="AN25" s="62">
        <v>24825706</v>
      </c>
      <c r="AO25" s="62">
        <v>27753524</v>
      </c>
      <c r="AP25" s="62">
        <v>26176907</v>
      </c>
      <c r="AQ25" s="62">
        <v>27007151</v>
      </c>
      <c r="AR25" s="146">
        <v>25871877</v>
      </c>
      <c r="AS25" s="62">
        <v>21330112</v>
      </c>
      <c r="AT25" s="62">
        <v>27992748</v>
      </c>
      <c r="AU25" s="62">
        <v>25929355</v>
      </c>
      <c r="AV25" s="62">
        <v>24709432</v>
      </c>
      <c r="AW25" s="149">
        <f t="shared" si="0"/>
        <v>299333918</v>
      </c>
      <c r="AX25" s="98">
        <f t="shared" si="1"/>
        <v>2.0286846151861746</v>
      </c>
      <c r="AY25" s="152">
        <f t="shared" si="2"/>
        <v>1.5608434828269386E-2</v>
      </c>
    </row>
    <row r="26" spans="1:52" x14ac:dyDescent="0.4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1"/>
      <c r="AC26" s="64">
        <v>43221</v>
      </c>
      <c r="AD26" s="75">
        <v>107592012</v>
      </c>
      <c r="AE26" s="228">
        <v>312424062.74000001</v>
      </c>
      <c r="AF26" s="223">
        <f t="shared" si="4"/>
        <v>2.9037849272676488</v>
      </c>
      <c r="AI26" s="27"/>
      <c r="AJ26" s="33">
        <v>2010</v>
      </c>
      <c r="AK26" s="62">
        <v>20662269</v>
      </c>
      <c r="AL26" s="62">
        <v>22313418</v>
      </c>
      <c r="AM26" s="62">
        <v>25575823</v>
      </c>
      <c r="AN26" s="62">
        <v>25515347</v>
      </c>
      <c r="AO26" s="62">
        <v>33327845</v>
      </c>
      <c r="AP26" s="62">
        <v>29949472</v>
      </c>
      <c r="AQ26" s="62">
        <v>27593714</v>
      </c>
      <c r="AR26" s="146">
        <v>23171172</v>
      </c>
      <c r="AS26" s="62">
        <v>26471294</v>
      </c>
      <c r="AT26" s="62">
        <v>31732436</v>
      </c>
      <c r="AU26" s="62">
        <v>29453037</v>
      </c>
      <c r="AV26" s="62">
        <v>26560853</v>
      </c>
      <c r="AW26" s="149">
        <f t="shared" si="0"/>
        <v>322326680</v>
      </c>
      <c r="AX26" s="98">
        <f t="shared" si="1"/>
        <v>2.2817849689948102</v>
      </c>
      <c r="AY26" s="152">
        <f t="shared" si="2"/>
        <v>7.681308604660031E-2</v>
      </c>
    </row>
    <row r="27" spans="1:52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1"/>
      <c r="AC27" s="64">
        <v>43252</v>
      </c>
      <c r="AD27" s="75">
        <v>88303488</v>
      </c>
      <c r="AE27" s="228">
        <v>253377264.18000004</v>
      </c>
      <c r="AF27" s="223">
        <f t="shared" si="4"/>
        <v>2.8693913447677177</v>
      </c>
      <c r="AI27" s="26"/>
      <c r="AJ27" s="33">
        <v>2011</v>
      </c>
      <c r="AK27" s="62">
        <v>25647030</v>
      </c>
      <c r="AL27" s="62">
        <v>27575709</v>
      </c>
      <c r="AM27" s="62">
        <v>32814884</v>
      </c>
      <c r="AN27" s="62">
        <v>35212468</v>
      </c>
      <c r="AO27" s="62">
        <v>33847090</v>
      </c>
      <c r="AP27" s="62">
        <v>33351442</v>
      </c>
      <c r="AQ27" s="62">
        <v>37687054</v>
      </c>
      <c r="AR27" s="146">
        <v>31408881</v>
      </c>
      <c r="AS27" s="62">
        <v>30677730</v>
      </c>
      <c r="AT27" s="62">
        <v>34459178</v>
      </c>
      <c r="AU27" s="62">
        <v>34247583</v>
      </c>
      <c r="AV27" s="62">
        <v>35535738</v>
      </c>
      <c r="AW27" s="149">
        <f t="shared" si="0"/>
        <v>392464787</v>
      </c>
      <c r="AX27" s="98">
        <f t="shared" si="1"/>
        <v>2.5310943136918929</v>
      </c>
      <c r="AY27" s="152">
        <f t="shared" si="2"/>
        <v>0.21759944600304262</v>
      </c>
    </row>
    <row r="28" spans="1:52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1"/>
      <c r="AC28" s="64">
        <v>43282</v>
      </c>
      <c r="AD28" s="75">
        <v>97947911</v>
      </c>
      <c r="AE28" s="228">
        <v>281940230</v>
      </c>
      <c r="AF28" s="223">
        <f t="shared" si="4"/>
        <v>2.8784710885768661</v>
      </c>
      <c r="AI28" s="27"/>
      <c r="AJ28" s="33">
        <v>2012</v>
      </c>
      <c r="AK28" s="62">
        <v>30572174</v>
      </c>
      <c r="AL28" s="62">
        <v>31333924</v>
      </c>
      <c r="AM28" s="62">
        <v>42403418</v>
      </c>
      <c r="AN28" s="62">
        <v>35999237</v>
      </c>
      <c r="AO28" s="62">
        <v>43197736</v>
      </c>
      <c r="AP28" s="62">
        <v>45734556</v>
      </c>
      <c r="AQ28" s="62">
        <v>41975078</v>
      </c>
      <c r="AR28" s="146">
        <v>38000937</v>
      </c>
      <c r="AS28" s="62">
        <v>32908295</v>
      </c>
      <c r="AT28" s="62">
        <v>33536795</v>
      </c>
      <c r="AU28" s="62">
        <v>35786916</v>
      </c>
      <c r="AV28" s="62">
        <v>38347324</v>
      </c>
      <c r="AW28" s="149">
        <f t="shared" si="0"/>
        <v>449796390</v>
      </c>
      <c r="AX28" s="98">
        <f t="shared" si="1"/>
        <v>2.5196371819702681</v>
      </c>
      <c r="AY28" s="152">
        <f t="shared" si="2"/>
        <v>0.14608088393927682</v>
      </c>
    </row>
    <row r="29" spans="1:52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1"/>
      <c r="AC29" s="64">
        <v>43313</v>
      </c>
      <c r="AD29" s="75">
        <v>97434163</v>
      </c>
      <c r="AE29" s="228">
        <v>275218913.16999996</v>
      </c>
      <c r="AF29" s="223">
        <f t="shared" si="4"/>
        <v>2.8246654427564586</v>
      </c>
      <c r="AI29" s="27"/>
      <c r="AJ29" s="33">
        <v>2013</v>
      </c>
      <c r="AK29" s="62">
        <v>31156882</v>
      </c>
      <c r="AL29" s="62">
        <v>34173595</v>
      </c>
      <c r="AM29" s="62">
        <v>38353990</v>
      </c>
      <c r="AN29" s="62">
        <v>37577127</v>
      </c>
      <c r="AO29" s="62">
        <v>49696297</v>
      </c>
      <c r="AP29" s="62">
        <v>42195298</v>
      </c>
      <c r="AQ29" s="62">
        <v>37150541</v>
      </c>
      <c r="AR29" s="146">
        <v>41026997</v>
      </c>
      <c r="AS29" s="62">
        <v>34808087</v>
      </c>
      <c r="AT29" s="62">
        <v>41555483</v>
      </c>
      <c r="AU29" s="62">
        <v>43779999</v>
      </c>
      <c r="AV29" s="62">
        <v>42762080</v>
      </c>
      <c r="AW29" s="149">
        <f t="shared" si="0"/>
        <v>474236376</v>
      </c>
      <c r="AX29" s="98">
        <f t="shared" si="1"/>
        <v>3.41730830896869</v>
      </c>
      <c r="AY29" s="152">
        <f t="shared" si="2"/>
        <v>5.4335665077258621E-2</v>
      </c>
    </row>
    <row r="30" spans="1:5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1"/>
      <c r="AC30" s="64">
        <v>43344</v>
      </c>
      <c r="AD30" s="75">
        <v>88599933</v>
      </c>
      <c r="AE30" s="228">
        <v>247966603.73999998</v>
      </c>
      <c r="AF30" s="223">
        <f t="shared" si="4"/>
        <v>2.7987222489208876</v>
      </c>
      <c r="AH30" s="27"/>
      <c r="AI30" s="27"/>
      <c r="AJ30" s="33">
        <v>2014</v>
      </c>
      <c r="AK30" s="62">
        <v>41408543</v>
      </c>
      <c r="AL30" s="62">
        <v>45968102</v>
      </c>
      <c r="AM30" s="62">
        <v>52570546</v>
      </c>
      <c r="AN30" s="62">
        <v>51401705</v>
      </c>
      <c r="AO30" s="62">
        <v>54596331</v>
      </c>
      <c r="AP30" s="62">
        <v>55881232</v>
      </c>
      <c r="AQ30" s="62">
        <v>51459761</v>
      </c>
      <c r="AR30" s="146">
        <v>51878553</v>
      </c>
      <c r="AS30" s="62">
        <v>51412328</v>
      </c>
      <c r="AT30" s="62">
        <v>53982154</v>
      </c>
      <c r="AU30" s="62">
        <v>52893515</v>
      </c>
      <c r="AV30" s="62">
        <v>47595251</v>
      </c>
      <c r="AW30" s="149">
        <f t="shared" si="0"/>
        <v>611048021</v>
      </c>
      <c r="AX30" s="98">
        <f t="shared" si="1"/>
        <v>3.7470332760311811</v>
      </c>
      <c r="AY30" s="152">
        <f t="shared" si="2"/>
        <v>0.28848829808028054</v>
      </c>
    </row>
    <row r="31" spans="1:5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1"/>
      <c r="AC31" s="64">
        <v>43374</v>
      </c>
      <c r="AD31" s="75">
        <v>98449999</v>
      </c>
      <c r="AE31" s="228">
        <v>276231792.63999999</v>
      </c>
      <c r="AF31" s="223">
        <f t="shared" si="4"/>
        <v>2.8058079781189229</v>
      </c>
      <c r="AH31" s="27"/>
      <c r="AI31" s="27"/>
      <c r="AJ31" s="33">
        <v>2015</v>
      </c>
      <c r="AK31" s="74">
        <v>50506401</v>
      </c>
      <c r="AL31" s="74">
        <v>52139993</v>
      </c>
      <c r="AM31" s="74">
        <v>58673360</v>
      </c>
      <c r="AN31" s="74">
        <v>52130003</v>
      </c>
      <c r="AO31" s="74">
        <v>66160947</v>
      </c>
      <c r="AP31" s="62">
        <v>63425708</v>
      </c>
      <c r="AQ31" s="62">
        <v>63440573</v>
      </c>
      <c r="AR31" s="62">
        <v>65351435</v>
      </c>
      <c r="AS31" s="62">
        <v>59556437</v>
      </c>
      <c r="AT31" s="62">
        <v>63036864</v>
      </c>
      <c r="AU31" s="62">
        <v>60431865</v>
      </c>
      <c r="AV31" s="62">
        <v>65455247</v>
      </c>
      <c r="AW31" s="149">
        <f t="shared" si="0"/>
        <v>720308833</v>
      </c>
      <c r="AX31" s="98">
        <f t="shared" si="1"/>
        <v>3.1998802162266422</v>
      </c>
      <c r="AY31" s="152">
        <f t="shared" ref="AY31:AY36" si="5">+(AW31-AW30)/AW30</f>
        <v>0.17880887957249436</v>
      </c>
    </row>
    <row r="32" spans="1:5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6"/>
      <c r="M32" s="1"/>
      <c r="N32" s="1"/>
      <c r="O32" s="17"/>
      <c r="P32" s="17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1"/>
      <c r="AC32" s="64">
        <v>43405</v>
      </c>
      <c r="AD32" s="75">
        <v>96842610</v>
      </c>
      <c r="AE32" s="228">
        <v>266763496.36000004</v>
      </c>
      <c r="AF32" s="223">
        <f t="shared" si="4"/>
        <v>2.7546087033383349</v>
      </c>
      <c r="AH32" s="27"/>
      <c r="AI32" s="27"/>
      <c r="AJ32" s="33">
        <v>2016</v>
      </c>
      <c r="AK32" s="74">
        <v>55632857</v>
      </c>
      <c r="AL32" s="74">
        <v>57312773</v>
      </c>
      <c r="AM32" s="74">
        <v>64260029</v>
      </c>
      <c r="AN32" s="74">
        <v>68456967</v>
      </c>
      <c r="AO32" s="74">
        <v>76717653</v>
      </c>
      <c r="AP32" s="62">
        <v>71180386</v>
      </c>
      <c r="AQ32" s="62">
        <v>72767083</v>
      </c>
      <c r="AR32" s="62">
        <v>64871080</v>
      </c>
      <c r="AS32" s="62">
        <v>66165736</v>
      </c>
      <c r="AT32" s="62">
        <v>72998159</v>
      </c>
      <c r="AU32" s="62">
        <v>64437647</v>
      </c>
      <c r="AV32" s="62">
        <v>65054371</v>
      </c>
      <c r="AW32" s="149">
        <f t="shared" ref="AW32:AW37" si="6">SUM(AK32:AV32)</f>
        <v>799854741</v>
      </c>
      <c r="AX32" s="98">
        <f t="shared" si="1"/>
        <v>3.0696634509165204</v>
      </c>
      <c r="AY32" s="152">
        <f t="shared" si="5"/>
        <v>0.11043305920420388</v>
      </c>
      <c r="AZ32" s="34"/>
    </row>
    <row r="33" spans="1:53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5"/>
      <c r="S33" s="1"/>
      <c r="T33" s="3"/>
      <c r="U33" s="3"/>
      <c r="V33" s="3"/>
      <c r="W33" s="3"/>
      <c r="X33" s="3"/>
      <c r="Y33" s="1"/>
      <c r="Z33" s="1"/>
      <c r="AA33" s="1"/>
      <c r="AB33" s="1"/>
      <c r="AC33" s="63">
        <v>43435</v>
      </c>
      <c r="AD33" s="76">
        <v>97149564</v>
      </c>
      <c r="AE33" s="229">
        <v>264838171.44000006</v>
      </c>
      <c r="AF33" s="224">
        <f t="shared" si="4"/>
        <v>2.7260870819759937</v>
      </c>
      <c r="AH33" s="27"/>
      <c r="AI33" s="27"/>
      <c r="AJ33" s="33">
        <v>2017</v>
      </c>
      <c r="AK33" s="74">
        <v>64303584</v>
      </c>
      <c r="AL33" s="74">
        <v>66620606</v>
      </c>
      <c r="AM33" s="74">
        <v>71869640</v>
      </c>
      <c r="AN33" s="74">
        <v>79851780</v>
      </c>
      <c r="AO33" s="74">
        <v>85869921</v>
      </c>
      <c r="AP33" s="62">
        <v>86082995</v>
      </c>
      <c r="AQ33" s="62">
        <v>91361157</v>
      </c>
      <c r="AR33" s="62">
        <v>73629117</v>
      </c>
      <c r="AS33" s="62">
        <v>67692637</v>
      </c>
      <c r="AT33" s="62">
        <v>88432893</v>
      </c>
      <c r="AU33" s="62">
        <v>70957849</v>
      </c>
      <c r="AV33" s="62">
        <v>91911350</v>
      </c>
      <c r="AW33" s="149">
        <f t="shared" si="6"/>
        <v>938583529</v>
      </c>
      <c r="AX33" s="98">
        <f t="shared" si="1"/>
        <v>3.0478176362393845</v>
      </c>
      <c r="AY33" s="152">
        <f t="shared" si="5"/>
        <v>0.17344247760106732</v>
      </c>
    </row>
    <row r="34" spans="1:53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64">
        <v>43466</v>
      </c>
      <c r="AD34" s="75">
        <v>89192404</v>
      </c>
      <c r="AE34" s="228">
        <v>237806527.17000008</v>
      </c>
      <c r="AF34" s="224">
        <f t="shared" si="4"/>
        <v>2.6662195041855816</v>
      </c>
      <c r="AH34" s="27"/>
      <c r="AI34" s="27"/>
      <c r="AJ34" s="33">
        <v>2018</v>
      </c>
      <c r="AK34" s="74">
        <v>76740046</v>
      </c>
      <c r="AL34" s="74">
        <v>76478433</v>
      </c>
      <c r="AM34" s="75">
        <v>83568002</v>
      </c>
      <c r="AN34" s="74">
        <v>106117594</v>
      </c>
      <c r="AO34" s="74">
        <v>107592012</v>
      </c>
      <c r="AP34" s="62">
        <v>88303488</v>
      </c>
      <c r="AQ34" s="62">
        <v>97947911</v>
      </c>
      <c r="AR34" s="62">
        <v>97434163</v>
      </c>
      <c r="AS34" s="62">
        <v>88599933</v>
      </c>
      <c r="AT34" s="62">
        <v>98449999</v>
      </c>
      <c r="AU34" s="62">
        <v>96842610</v>
      </c>
      <c r="AV34" s="62">
        <v>97149564</v>
      </c>
      <c r="AW34" s="148">
        <f t="shared" si="6"/>
        <v>1115223755</v>
      </c>
      <c r="AX34" s="98">
        <f t="shared" si="1"/>
        <v>2.8682275719637982</v>
      </c>
      <c r="AY34" s="152">
        <f t="shared" si="5"/>
        <v>0.18819872770215637</v>
      </c>
    </row>
    <row r="35" spans="1:53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63">
        <v>43497</v>
      </c>
      <c r="AD35" s="75">
        <v>99644130</v>
      </c>
      <c r="AE35" s="228">
        <v>267058137.86000001</v>
      </c>
      <c r="AF35" s="223">
        <f t="shared" si="4"/>
        <v>2.6801191185070312</v>
      </c>
      <c r="AH35" s="27"/>
      <c r="AI35" s="26"/>
      <c r="AJ35" s="33">
        <v>2019</v>
      </c>
      <c r="AK35" s="74">
        <v>89192404</v>
      </c>
      <c r="AL35" s="74">
        <v>99644130</v>
      </c>
      <c r="AM35" s="75">
        <v>117737601</v>
      </c>
      <c r="AN35" s="74">
        <v>122841387</v>
      </c>
      <c r="AO35" s="74">
        <v>125293328</v>
      </c>
      <c r="AP35" s="62">
        <v>123967355</v>
      </c>
      <c r="AQ35" s="62">
        <v>123831883</v>
      </c>
      <c r="AR35" s="62">
        <v>124943552</v>
      </c>
      <c r="AS35" s="62">
        <v>112033456</v>
      </c>
      <c r="AT35" s="62">
        <v>116745652</v>
      </c>
      <c r="AU35" s="62">
        <v>135273597</v>
      </c>
      <c r="AV35" s="62">
        <v>105986034</v>
      </c>
      <c r="AW35" s="148">
        <f t="shared" si="6"/>
        <v>1397490379</v>
      </c>
      <c r="AX35" s="98">
        <f t="shared" si="1"/>
        <v>2.6137454221858367</v>
      </c>
      <c r="AY35" s="152">
        <f t="shared" si="5"/>
        <v>0.25310313086004882</v>
      </c>
    </row>
    <row r="36" spans="1:53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64">
        <v>43525</v>
      </c>
      <c r="AD36" s="75">
        <v>117737601</v>
      </c>
      <c r="AE36" s="228">
        <v>308545725.49000001</v>
      </c>
      <c r="AF36" s="223">
        <f t="shared" si="4"/>
        <v>2.6206218138417818</v>
      </c>
      <c r="AH36" s="26"/>
      <c r="AI36" s="26"/>
      <c r="AJ36" s="33">
        <v>2020</v>
      </c>
      <c r="AK36" s="62">
        <v>109712762</v>
      </c>
      <c r="AL36" s="62">
        <v>131998915</v>
      </c>
      <c r="AM36" s="75">
        <v>115811924</v>
      </c>
      <c r="AN36" s="74">
        <v>127751797</v>
      </c>
      <c r="AO36" s="74">
        <v>159145827</v>
      </c>
      <c r="AP36" s="62">
        <v>122263463</v>
      </c>
      <c r="AQ36" s="62">
        <v>98311746</v>
      </c>
      <c r="AR36" s="62">
        <v>115666912</v>
      </c>
      <c r="AS36" s="62">
        <v>118950401</v>
      </c>
      <c r="AT36" s="62">
        <v>141703470</v>
      </c>
      <c r="AU36" s="62">
        <v>154257289</v>
      </c>
      <c r="AV36" s="62">
        <v>95557708</v>
      </c>
      <c r="AW36" s="148">
        <f t="shared" si="6"/>
        <v>1491132214</v>
      </c>
      <c r="AX36" s="98">
        <f t="shared" si="1"/>
        <v>2.4222336531319817</v>
      </c>
      <c r="AY36" s="152">
        <f t="shared" si="5"/>
        <v>6.7007141091738415E-2</v>
      </c>
      <c r="AZ36" s="35"/>
    </row>
    <row r="37" spans="1:53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64">
        <v>43556</v>
      </c>
      <c r="AD37" s="75">
        <v>122841387</v>
      </c>
      <c r="AE37" s="228">
        <v>319096198.44999999</v>
      </c>
      <c r="AF37" s="224">
        <f t="shared" si="4"/>
        <v>2.5976277722263101</v>
      </c>
      <c r="AI37" s="26"/>
      <c r="AJ37" s="33">
        <v>2021</v>
      </c>
      <c r="AK37" s="62">
        <v>101421858</v>
      </c>
      <c r="AL37" s="62">
        <v>126636641</v>
      </c>
      <c r="AM37" s="75">
        <v>137398429</v>
      </c>
      <c r="AN37" s="74">
        <v>167273101</v>
      </c>
      <c r="AO37" s="74">
        <v>161190067</v>
      </c>
      <c r="AP37" s="62">
        <v>153299074</v>
      </c>
      <c r="AQ37" s="62">
        <v>162826458</v>
      </c>
      <c r="AR37" s="62">
        <v>152297115</v>
      </c>
      <c r="AS37" s="62">
        <v>164254725</v>
      </c>
      <c r="AT37" s="62">
        <v>155185007</v>
      </c>
      <c r="AU37" s="62">
        <v>188165830</v>
      </c>
      <c r="AV37" s="62">
        <v>185686546</v>
      </c>
      <c r="AW37" s="148">
        <f t="shared" si="6"/>
        <v>1855634851</v>
      </c>
      <c r="AX37" s="98">
        <f t="shared" si="1"/>
        <v>2.7369744897510553</v>
      </c>
      <c r="AY37" s="152">
        <f>+(AW37-AW36)/AW36</f>
        <v>0.24444689315792623</v>
      </c>
    </row>
    <row r="38" spans="1:53" ht="17.399999999999999" thickBo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64">
        <v>43586</v>
      </c>
      <c r="AD38" s="75">
        <v>125293328</v>
      </c>
      <c r="AE38" s="228">
        <v>318003984.67999995</v>
      </c>
      <c r="AF38" s="224">
        <f t="shared" si="4"/>
        <v>2.5380759674609323</v>
      </c>
      <c r="AI38" s="26"/>
      <c r="AJ38" s="139">
        <v>2022</v>
      </c>
      <c r="AK38" s="131">
        <v>161094284</v>
      </c>
      <c r="AL38" s="131">
        <v>180446924</v>
      </c>
      <c r="AM38" s="145">
        <v>184010336</v>
      </c>
      <c r="AN38" s="129">
        <v>182579815</v>
      </c>
      <c r="AO38" s="129">
        <v>208671837</v>
      </c>
      <c r="AP38" s="131">
        <v>209466750</v>
      </c>
      <c r="AQ38" s="131">
        <v>227749024</v>
      </c>
      <c r="AR38" s="131">
        <v>183783270</v>
      </c>
      <c r="AS38" s="131">
        <v>209270183</v>
      </c>
      <c r="AT38" s="131">
        <v>205648136</v>
      </c>
      <c r="AU38" s="131">
        <v>188596398</v>
      </c>
      <c r="AV38" s="131">
        <v>197378288</v>
      </c>
      <c r="AW38" s="150">
        <f>SUM(AK38:AV38)</f>
        <v>2338695245</v>
      </c>
      <c r="AX38" s="106">
        <f>+AW70/AW38</f>
        <v>2.8447845282637494</v>
      </c>
      <c r="AY38" s="154"/>
      <c r="BA38" s="47"/>
    </row>
    <row r="39" spans="1:53" ht="17.399999999999999" thickBo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64">
        <v>43617</v>
      </c>
      <c r="AD39" s="75">
        <v>123967355</v>
      </c>
      <c r="AE39" s="228">
        <v>320166090.88999999</v>
      </c>
      <c r="AF39" s="224">
        <f t="shared" si="4"/>
        <v>2.5826645320455532</v>
      </c>
      <c r="AI39" s="26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6"/>
      <c r="AY39" s="35"/>
    </row>
    <row r="40" spans="1:53" ht="17.399999999999999" thickBo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64">
        <v>43647</v>
      </c>
      <c r="AD40" s="75">
        <v>123831883</v>
      </c>
      <c r="AE40" s="228">
        <v>324050947.59999985</v>
      </c>
      <c r="AF40" s="224">
        <f t="shared" si="4"/>
        <v>2.6168619886043389</v>
      </c>
      <c r="AI40" s="26"/>
      <c r="AJ40" s="288" t="s">
        <v>63</v>
      </c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90"/>
      <c r="AX40" s="26"/>
    </row>
    <row r="41" spans="1:53" ht="17.399999999999999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  <c r="AB41" s="1"/>
      <c r="AC41" s="64">
        <v>43678</v>
      </c>
      <c r="AD41" s="75">
        <v>124943552</v>
      </c>
      <c r="AE41" s="228">
        <v>326912721.97000003</v>
      </c>
      <c r="AF41" s="224">
        <f t="shared" si="4"/>
        <v>2.6164833377716046</v>
      </c>
      <c r="AI41" s="26"/>
      <c r="AJ41" s="54" t="s">
        <v>12</v>
      </c>
      <c r="AK41" s="55" t="s">
        <v>13</v>
      </c>
      <c r="AL41" s="55" t="s">
        <v>14</v>
      </c>
      <c r="AM41" s="55" t="s">
        <v>15</v>
      </c>
      <c r="AN41" s="55" t="s">
        <v>16</v>
      </c>
      <c r="AO41" s="55" t="s">
        <v>17</v>
      </c>
      <c r="AP41" s="55" t="s">
        <v>18</v>
      </c>
      <c r="AQ41" s="55" t="s">
        <v>19</v>
      </c>
      <c r="AR41" s="55" t="s">
        <v>20</v>
      </c>
      <c r="AS41" s="55" t="s">
        <v>21</v>
      </c>
      <c r="AT41" s="55" t="s">
        <v>22</v>
      </c>
      <c r="AU41" s="55" t="s">
        <v>23</v>
      </c>
      <c r="AV41" s="55" t="s">
        <v>24</v>
      </c>
      <c r="AW41" s="55" t="s">
        <v>4</v>
      </c>
      <c r="AX41" s="26"/>
    </row>
    <row r="42" spans="1:5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9"/>
      <c r="P42" s="1"/>
      <c r="Q42" s="1"/>
      <c r="R42" s="18"/>
      <c r="S42" s="1"/>
      <c r="T42" s="1"/>
      <c r="U42" s="1"/>
      <c r="V42" s="1"/>
      <c r="W42" s="1"/>
      <c r="X42" s="1"/>
      <c r="Y42" s="1"/>
      <c r="Z42" s="1"/>
      <c r="AA42" s="1"/>
      <c r="AB42" s="1"/>
      <c r="AC42" s="64">
        <v>43709</v>
      </c>
      <c r="AD42" s="62">
        <v>112033456</v>
      </c>
      <c r="AE42" s="220">
        <v>284125531.82000011</v>
      </c>
      <c r="AF42" s="224">
        <f t="shared" ref="AF42:AF54" si="7">(AE42/AD42)</f>
        <v>2.5360775429439588</v>
      </c>
      <c r="AI42" s="27"/>
      <c r="AJ42" s="32">
        <v>1994</v>
      </c>
      <c r="AK42" s="82">
        <v>33460843.649999999</v>
      </c>
      <c r="AL42" s="82">
        <v>36882566.390000001</v>
      </c>
      <c r="AM42" s="82">
        <v>48559794.140000001</v>
      </c>
      <c r="AN42" s="82">
        <v>40667475.399999999</v>
      </c>
      <c r="AO42" s="82">
        <v>51188030.130000003</v>
      </c>
      <c r="AP42" s="82">
        <v>51060404.640000001</v>
      </c>
      <c r="AQ42" s="82">
        <v>49734966.240000002</v>
      </c>
      <c r="AR42" s="82">
        <v>32205590.600000001</v>
      </c>
      <c r="AS42" s="82">
        <v>37119416.100000001</v>
      </c>
      <c r="AT42" s="82">
        <v>46688430.549999997</v>
      </c>
      <c r="AU42" s="82">
        <v>42858362.909999996</v>
      </c>
      <c r="AV42" s="82">
        <v>43874474.130000003</v>
      </c>
      <c r="AW42" s="67">
        <f t="shared" ref="AW42:AW64" si="8">SUM(AK42:AV42)</f>
        <v>514300354.88</v>
      </c>
      <c r="AX42" s="26"/>
    </row>
    <row r="43" spans="1:53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0"/>
      <c r="P43" s="16"/>
      <c r="Q43" s="1"/>
      <c r="R43" s="1"/>
      <c r="S43" s="5"/>
      <c r="T43" s="21"/>
      <c r="U43" s="21"/>
      <c r="V43" s="21"/>
      <c r="W43" s="21"/>
      <c r="X43" s="21"/>
      <c r="Y43" s="15"/>
      <c r="Z43" s="15"/>
      <c r="AA43" s="15"/>
      <c r="AB43" s="15"/>
      <c r="AC43" s="64">
        <v>43739</v>
      </c>
      <c r="AD43" s="62">
        <v>116745652</v>
      </c>
      <c r="AE43" s="220">
        <v>305288552.73999995</v>
      </c>
      <c r="AF43" s="224">
        <f t="shared" si="7"/>
        <v>2.6149886313539108</v>
      </c>
      <c r="AH43" s="46"/>
      <c r="AI43" s="46"/>
      <c r="AJ43" s="33">
        <v>1995</v>
      </c>
      <c r="AK43" s="83">
        <v>40254935.740000002</v>
      </c>
      <c r="AL43" s="83">
        <v>51949088.399999999</v>
      </c>
      <c r="AM43" s="83">
        <v>57640593.75</v>
      </c>
      <c r="AN43" s="83">
        <v>56654123.710000001</v>
      </c>
      <c r="AO43" s="83">
        <v>59262797.789999999</v>
      </c>
      <c r="AP43" s="83">
        <v>60002704.100000001</v>
      </c>
      <c r="AQ43" s="83">
        <v>60133659.630000003</v>
      </c>
      <c r="AR43" s="83">
        <v>56859069.520000003</v>
      </c>
      <c r="AS43" s="83">
        <v>65498668.609999999</v>
      </c>
      <c r="AT43" s="83">
        <v>60426403.859999999</v>
      </c>
      <c r="AU43" s="83">
        <v>58321554.170000002</v>
      </c>
      <c r="AV43" s="83">
        <v>38170730.460000001</v>
      </c>
      <c r="AW43" s="68">
        <f t="shared" si="8"/>
        <v>665174329.74000001</v>
      </c>
      <c r="AX43" s="26"/>
      <c r="AY43" s="36"/>
    </row>
    <row r="44" spans="1:53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/>
      <c r="P44" s="2"/>
      <c r="Q44" s="20"/>
      <c r="R44" s="1"/>
      <c r="S44" s="1"/>
      <c r="T44" s="21"/>
      <c r="U44" s="21"/>
      <c r="V44" s="21"/>
      <c r="W44" s="21"/>
      <c r="X44" s="21"/>
      <c r="Y44" s="15"/>
      <c r="Z44" s="15"/>
      <c r="AA44" s="15"/>
      <c r="AB44" s="15"/>
      <c r="AC44" s="64">
        <v>43770</v>
      </c>
      <c r="AD44" s="62">
        <v>135273597</v>
      </c>
      <c r="AE44" s="220">
        <v>364320933.26999992</v>
      </c>
      <c r="AF44" s="224">
        <f t="shared" si="7"/>
        <v>2.6932153897704065</v>
      </c>
      <c r="AH44" s="46"/>
      <c r="AI44" s="46"/>
      <c r="AJ44" s="33">
        <v>1996</v>
      </c>
      <c r="AK44" s="83">
        <v>44852192.450000003</v>
      </c>
      <c r="AL44" s="83">
        <v>41603572.420000002</v>
      </c>
      <c r="AM44" s="83">
        <v>55531920.780000001</v>
      </c>
      <c r="AN44" s="83">
        <v>50319542.479999997</v>
      </c>
      <c r="AO44" s="83">
        <v>52753057.649999999</v>
      </c>
      <c r="AP44" s="83">
        <v>50425664.299999997</v>
      </c>
      <c r="AQ44" s="83">
        <v>52114113</v>
      </c>
      <c r="AR44" s="83">
        <v>52944599.25</v>
      </c>
      <c r="AS44" s="83">
        <v>48190390.07</v>
      </c>
      <c r="AT44" s="83">
        <v>52741734.140000001</v>
      </c>
      <c r="AU44" s="83">
        <v>63433441.780000001</v>
      </c>
      <c r="AV44" s="83">
        <v>50397613.670000002</v>
      </c>
      <c r="AW44" s="68">
        <f t="shared" si="8"/>
        <v>615307841.98999989</v>
      </c>
      <c r="AX44" s="26"/>
    </row>
    <row r="45" spans="1:53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0"/>
      <c r="P45" s="2"/>
      <c r="Q45" s="20"/>
      <c r="R45" s="1"/>
      <c r="S45" s="1"/>
      <c r="T45" s="21"/>
      <c r="U45" s="21"/>
      <c r="V45" s="21"/>
      <c r="W45" s="21"/>
      <c r="X45" s="21"/>
      <c r="Y45" s="15"/>
      <c r="Z45" s="15"/>
      <c r="AA45" s="15"/>
      <c r="AB45" s="15"/>
      <c r="AC45" s="64">
        <v>43800</v>
      </c>
      <c r="AD45" s="62">
        <v>105986034</v>
      </c>
      <c r="AE45" s="220">
        <v>277308728.72000003</v>
      </c>
      <c r="AF45" s="224">
        <f t="shared" si="7"/>
        <v>2.6164648138451905</v>
      </c>
      <c r="AH45" s="46"/>
      <c r="AI45" s="46"/>
      <c r="AJ45" s="33">
        <v>1997</v>
      </c>
      <c r="AK45" s="83">
        <v>46713635.789999999</v>
      </c>
      <c r="AL45" s="83">
        <v>56824735.399999999</v>
      </c>
      <c r="AM45" s="83">
        <v>67882081.519999996</v>
      </c>
      <c r="AN45" s="83">
        <v>78186246.010000005</v>
      </c>
      <c r="AO45" s="83">
        <v>66377824.700000003</v>
      </c>
      <c r="AP45" s="83">
        <v>79176159.950000003</v>
      </c>
      <c r="AQ45" s="83">
        <v>77741398.090000004</v>
      </c>
      <c r="AR45" s="83">
        <v>83223775.049999997</v>
      </c>
      <c r="AS45" s="83">
        <v>75156050.959999993</v>
      </c>
      <c r="AT45" s="83">
        <v>85464006.140000001</v>
      </c>
      <c r="AU45" s="83">
        <v>77362810.780000001</v>
      </c>
      <c r="AV45" s="83">
        <v>77556119.510000005</v>
      </c>
      <c r="AW45" s="68">
        <f t="shared" si="8"/>
        <v>871664843.89999986</v>
      </c>
      <c r="AX45" s="26"/>
    </row>
    <row r="46" spans="1:53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0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64">
        <v>43831</v>
      </c>
      <c r="AD46" s="62">
        <v>109712762</v>
      </c>
      <c r="AE46" s="220">
        <v>283056724.69999999</v>
      </c>
      <c r="AF46" s="224">
        <f t="shared" si="7"/>
        <v>2.5799799361536446</v>
      </c>
      <c r="AH46" s="46"/>
      <c r="AI46" s="46"/>
      <c r="AJ46" s="33">
        <v>1998</v>
      </c>
      <c r="AK46" s="83">
        <v>63530271.32</v>
      </c>
      <c r="AL46" s="83">
        <v>72691608.349999994</v>
      </c>
      <c r="AM46" s="83">
        <v>89678948.150000006</v>
      </c>
      <c r="AN46" s="83">
        <v>91866268.950000003</v>
      </c>
      <c r="AO46" s="83">
        <v>92987416.890000001</v>
      </c>
      <c r="AP46" s="83">
        <v>77469935.670000002</v>
      </c>
      <c r="AQ46" s="83">
        <v>67068006.719999999</v>
      </c>
      <c r="AR46" s="83">
        <v>67881873.730000004</v>
      </c>
      <c r="AS46" s="83">
        <v>59427820.270000003</v>
      </c>
      <c r="AT46" s="83">
        <v>64035771.829999998</v>
      </c>
      <c r="AU46" s="83">
        <v>63299721.380000003</v>
      </c>
      <c r="AV46" s="83">
        <v>65113250.75</v>
      </c>
      <c r="AW46" s="68">
        <f t="shared" si="8"/>
        <v>875050894.00999999</v>
      </c>
      <c r="AX46" s="26"/>
    </row>
    <row r="47" spans="1:53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64">
        <v>43862</v>
      </c>
      <c r="AD47" s="62">
        <v>131998915</v>
      </c>
      <c r="AE47" s="220">
        <v>334212222.10999995</v>
      </c>
      <c r="AF47" s="224">
        <f t="shared" si="7"/>
        <v>2.5319315852709847</v>
      </c>
      <c r="AH47" s="27"/>
      <c r="AI47" s="26"/>
      <c r="AJ47" s="33">
        <v>1999</v>
      </c>
      <c r="AK47" s="83">
        <v>55593036.780000001</v>
      </c>
      <c r="AL47" s="83">
        <v>61026742.979999997</v>
      </c>
      <c r="AM47" s="83">
        <v>70886417.25</v>
      </c>
      <c r="AN47" s="83">
        <v>64895519.850000001</v>
      </c>
      <c r="AO47" s="83">
        <v>62595616.630000003</v>
      </c>
      <c r="AP47" s="83">
        <v>76921547.489999995</v>
      </c>
      <c r="AQ47" s="83">
        <v>60904291.359999999</v>
      </c>
      <c r="AR47" s="83">
        <v>41918512.270000003</v>
      </c>
      <c r="AS47" s="83">
        <v>39414762.020000003</v>
      </c>
      <c r="AT47" s="84">
        <v>33379680.309999999</v>
      </c>
      <c r="AU47" s="84">
        <v>25236010</v>
      </c>
      <c r="AV47" s="84">
        <v>24169978</v>
      </c>
      <c r="AW47" s="68">
        <f t="shared" si="8"/>
        <v>616942114.93999994</v>
      </c>
      <c r="AX47" s="26"/>
    </row>
    <row r="48" spans="1:53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64">
        <v>43891</v>
      </c>
      <c r="AD48" s="62">
        <v>115811924</v>
      </c>
      <c r="AE48" s="220">
        <v>290384081.64000005</v>
      </c>
      <c r="AF48" s="224">
        <f t="shared" si="7"/>
        <v>2.5073763703295358</v>
      </c>
      <c r="AH48" s="26"/>
      <c r="AI48" s="26"/>
      <c r="AJ48" s="33">
        <v>2000</v>
      </c>
      <c r="AK48" s="84">
        <v>18526777.960000001</v>
      </c>
      <c r="AL48" s="84">
        <v>20776663.109999999</v>
      </c>
      <c r="AM48" s="84">
        <v>25098273.559999999</v>
      </c>
      <c r="AN48" s="84">
        <v>37056599.310000002</v>
      </c>
      <c r="AO48" s="84">
        <v>35507979.32</v>
      </c>
      <c r="AP48" s="84">
        <v>33753779.869999997</v>
      </c>
      <c r="AQ48" s="84">
        <v>20138536.239999998</v>
      </c>
      <c r="AR48" s="84">
        <v>14404428.470000001</v>
      </c>
      <c r="AS48" s="84">
        <v>22401930.710000001</v>
      </c>
      <c r="AT48" s="84">
        <v>22698926.620000001</v>
      </c>
      <c r="AU48" s="84">
        <v>25693201.809999999</v>
      </c>
      <c r="AV48" s="84">
        <v>21351306.420000002</v>
      </c>
      <c r="AW48" s="69">
        <f t="shared" si="8"/>
        <v>297408403.40000004</v>
      </c>
      <c r="AX48" s="26"/>
    </row>
    <row r="49" spans="1:5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64">
        <v>43922</v>
      </c>
      <c r="AD49" s="62">
        <v>127751797</v>
      </c>
      <c r="AE49" s="220">
        <v>317430911.43999994</v>
      </c>
      <c r="AF49" s="224">
        <f t="shared" si="7"/>
        <v>2.4847471338504925</v>
      </c>
      <c r="AH49" s="26"/>
      <c r="AI49" s="26"/>
      <c r="AJ49" s="33">
        <v>2001</v>
      </c>
      <c r="AK49" s="84">
        <v>21629912.510000002</v>
      </c>
      <c r="AL49" s="84">
        <v>24426842.289999999</v>
      </c>
      <c r="AM49" s="84">
        <v>30174581.809999999</v>
      </c>
      <c r="AN49" s="84">
        <v>32232612.68</v>
      </c>
      <c r="AO49" s="84">
        <v>41023546.159999996</v>
      </c>
      <c r="AP49" s="84">
        <v>26692749.050000001</v>
      </c>
      <c r="AQ49" s="84">
        <v>17568638.809999999</v>
      </c>
      <c r="AR49" s="84">
        <v>20523988.84</v>
      </c>
      <c r="AS49" s="84">
        <v>17699236.27</v>
      </c>
      <c r="AT49" s="84">
        <v>16929778.129999999</v>
      </c>
      <c r="AU49" s="84">
        <v>18129766.879999999</v>
      </c>
      <c r="AV49" s="84">
        <v>13662419.65</v>
      </c>
      <c r="AW49" s="69">
        <f t="shared" si="8"/>
        <v>280694073.07999998</v>
      </c>
      <c r="AX49" s="26"/>
    </row>
    <row r="50" spans="1:5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64">
        <v>43952</v>
      </c>
      <c r="AD50" s="62">
        <v>159145827</v>
      </c>
      <c r="AE50" s="220">
        <v>392124655.53000003</v>
      </c>
      <c r="AF50" s="224">
        <f>(AE50/AD50)</f>
        <v>2.4639330035967579</v>
      </c>
      <c r="AH50" s="26"/>
      <c r="AI50" s="26"/>
      <c r="AJ50" s="33">
        <v>2002</v>
      </c>
      <c r="AK50" s="84">
        <v>15448972.91</v>
      </c>
      <c r="AL50" s="84">
        <v>18939306.879999999</v>
      </c>
      <c r="AM50" s="84">
        <v>27139338.18</v>
      </c>
      <c r="AN50" s="84">
        <v>25456268</v>
      </c>
      <c r="AO50" s="84">
        <v>30492221.710000001</v>
      </c>
      <c r="AP50" s="84">
        <v>30918659.059999999</v>
      </c>
      <c r="AQ50" s="83">
        <v>21695083.68</v>
      </c>
      <c r="AR50" s="84">
        <v>19239122.510000002</v>
      </c>
      <c r="AS50" s="84">
        <v>15767411.77</v>
      </c>
      <c r="AT50" s="84">
        <v>19398479.32</v>
      </c>
      <c r="AU50" s="84">
        <v>20763516.270000011</v>
      </c>
      <c r="AV50" s="84">
        <v>18600794.130000003</v>
      </c>
      <c r="AW50" s="69">
        <f t="shared" si="8"/>
        <v>263859174.42000002</v>
      </c>
      <c r="AX50" s="26"/>
    </row>
    <row r="51" spans="1:5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64">
        <v>43983</v>
      </c>
      <c r="AD51" s="62">
        <v>122263463</v>
      </c>
      <c r="AE51" s="220">
        <v>291154723.31000012</v>
      </c>
      <c r="AF51" s="224">
        <f t="shared" si="7"/>
        <v>2.3813714757122502</v>
      </c>
      <c r="AG51" s="26"/>
      <c r="AH51" s="26"/>
      <c r="AI51" s="26"/>
      <c r="AJ51" s="33">
        <v>2003</v>
      </c>
      <c r="AK51" s="84">
        <v>20103764.179999996</v>
      </c>
      <c r="AL51" s="84">
        <v>23497742.720000006</v>
      </c>
      <c r="AM51" s="84">
        <v>27856172.75</v>
      </c>
      <c r="AN51" s="84">
        <v>27762111.449999999</v>
      </c>
      <c r="AO51" s="84">
        <v>31913074.200000007</v>
      </c>
      <c r="AP51" s="84">
        <v>27004749.669999994</v>
      </c>
      <c r="AQ51" s="83">
        <v>24597019.439999994</v>
      </c>
      <c r="AR51" s="84">
        <v>21212521.160000004</v>
      </c>
      <c r="AS51" s="84">
        <v>23696728.599999998</v>
      </c>
      <c r="AT51" s="84">
        <v>24134996.189999998</v>
      </c>
      <c r="AU51" s="84">
        <v>25080541.259999994</v>
      </c>
      <c r="AV51" s="84">
        <v>26961474.260000002</v>
      </c>
      <c r="AW51" s="69">
        <f t="shared" si="8"/>
        <v>303820895.88</v>
      </c>
      <c r="AX51" s="26"/>
    </row>
    <row r="52" spans="1:5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64">
        <v>44013</v>
      </c>
      <c r="AD52" s="62">
        <v>98311746</v>
      </c>
      <c r="AE52" s="220">
        <v>233305331.41000006</v>
      </c>
      <c r="AF52" s="224">
        <f t="shared" si="7"/>
        <v>2.3731175663384114</v>
      </c>
      <c r="AG52" s="26"/>
      <c r="AH52" s="26"/>
      <c r="AI52" s="26"/>
      <c r="AJ52" s="33">
        <v>2004</v>
      </c>
      <c r="AK52" s="84">
        <v>21874363.720000003</v>
      </c>
      <c r="AL52" s="84">
        <v>33600441.199999988</v>
      </c>
      <c r="AM52" s="84">
        <v>27635648.630000006</v>
      </c>
      <c r="AN52" s="84">
        <v>33158335.420000006</v>
      </c>
      <c r="AO52" s="84">
        <v>27910923.749999996</v>
      </c>
      <c r="AP52" s="84">
        <v>30890133.130000003</v>
      </c>
      <c r="AQ52" s="83">
        <v>31980691.760000005</v>
      </c>
      <c r="AR52" s="84">
        <v>24644885.07</v>
      </c>
      <c r="AS52" s="84">
        <v>25327906.870000001</v>
      </c>
      <c r="AT52" s="84">
        <v>28022796.630000003</v>
      </c>
      <c r="AU52" s="84">
        <v>32874202.99000001</v>
      </c>
      <c r="AV52" s="84">
        <v>32227403.890000008</v>
      </c>
      <c r="AW52" s="69">
        <f t="shared" si="8"/>
        <v>350147733.06</v>
      </c>
      <c r="AX52" s="26"/>
    </row>
    <row r="53" spans="1:5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64">
        <v>44044</v>
      </c>
      <c r="AD53" s="62">
        <v>115666912</v>
      </c>
      <c r="AE53" s="220">
        <v>269090673.78000003</v>
      </c>
      <c r="AF53" s="224">
        <f t="shared" si="7"/>
        <v>2.3264274037159391</v>
      </c>
      <c r="AH53" s="26"/>
      <c r="AI53" s="26"/>
      <c r="AJ53" s="33">
        <v>2005</v>
      </c>
      <c r="AK53" s="84">
        <v>29154043.030000009</v>
      </c>
      <c r="AL53" s="84">
        <v>35438814.170000002</v>
      </c>
      <c r="AM53" s="84">
        <v>39413984.780000009</v>
      </c>
      <c r="AN53" s="84">
        <v>38594602.760000013</v>
      </c>
      <c r="AO53" s="84">
        <v>44992259.239999995</v>
      </c>
      <c r="AP53" s="84">
        <v>46041311.569999985</v>
      </c>
      <c r="AQ53" s="83">
        <v>39350570.060000002</v>
      </c>
      <c r="AR53" s="84">
        <v>33852385.649999991</v>
      </c>
      <c r="AS53" s="84">
        <v>37657283.600000001</v>
      </c>
      <c r="AT53" s="84">
        <v>42622153.670000017</v>
      </c>
      <c r="AU53" s="84">
        <v>51048878.350000009</v>
      </c>
      <c r="AV53" s="84">
        <v>42085200.11999999</v>
      </c>
      <c r="AW53" s="69">
        <f t="shared" si="8"/>
        <v>480251487.00000006</v>
      </c>
      <c r="AX53" s="26"/>
    </row>
    <row r="54" spans="1:5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64">
        <v>44075</v>
      </c>
      <c r="AD54" s="62">
        <v>118950401</v>
      </c>
      <c r="AE54" s="220">
        <v>275908691.29999995</v>
      </c>
      <c r="AF54" s="224">
        <f t="shared" si="7"/>
        <v>2.3195272061335879</v>
      </c>
      <c r="AH54" s="45"/>
      <c r="AI54" s="26"/>
      <c r="AJ54" s="33">
        <v>2006</v>
      </c>
      <c r="AK54" s="84">
        <v>39066322.579999998</v>
      </c>
      <c r="AL54" s="84">
        <v>40758572.040000014</v>
      </c>
      <c r="AM54" s="84">
        <v>59233961.729999997</v>
      </c>
      <c r="AN54" s="84">
        <v>54086959.820000015</v>
      </c>
      <c r="AO54" s="84">
        <v>54255036.840000011</v>
      </c>
      <c r="AP54" s="84">
        <v>51047563.93</v>
      </c>
      <c r="AQ54" s="83">
        <v>46732923.849999994</v>
      </c>
      <c r="AR54" s="84">
        <v>48894584.609999999</v>
      </c>
      <c r="AS54" s="84">
        <v>48563490.579999998</v>
      </c>
      <c r="AT54" s="84">
        <v>49090041.38000001</v>
      </c>
      <c r="AU54" s="84">
        <v>56233022.409999996</v>
      </c>
      <c r="AV54" s="84">
        <v>49708263.63000001</v>
      </c>
      <c r="AW54" s="69">
        <f t="shared" si="8"/>
        <v>597670743.39999998</v>
      </c>
      <c r="AX54" s="26"/>
    </row>
    <row r="55" spans="1:5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64">
        <v>44105</v>
      </c>
      <c r="AD55" s="62">
        <v>141703470</v>
      </c>
      <c r="AE55" s="220">
        <v>337330000.86999995</v>
      </c>
      <c r="AF55" s="224">
        <f t="shared" ref="AF55:AF63" si="9">(AE55/AD55)</f>
        <v>2.3805345124575985</v>
      </c>
      <c r="AH55" s="45"/>
      <c r="AI55" s="26"/>
      <c r="AJ55" s="33">
        <v>2007</v>
      </c>
      <c r="AK55" s="84">
        <v>40715748.480000004</v>
      </c>
      <c r="AL55" s="84">
        <v>54233552.790000014</v>
      </c>
      <c r="AM55" s="84">
        <v>50433899.199999996</v>
      </c>
      <c r="AN55" s="84">
        <v>46941363.870000012</v>
      </c>
      <c r="AO55" s="84">
        <v>51399567.679999985</v>
      </c>
      <c r="AP55" s="84">
        <v>51839461.480000012</v>
      </c>
      <c r="AQ55" s="83">
        <v>43763684.129999988</v>
      </c>
      <c r="AR55" s="84">
        <v>48953575.189999983</v>
      </c>
      <c r="AS55" s="84">
        <v>44693323.630000003</v>
      </c>
      <c r="AT55" s="84">
        <v>44693323.630000003</v>
      </c>
      <c r="AU55" s="84">
        <v>51914139.369999997</v>
      </c>
      <c r="AV55" s="84">
        <v>52446872.700000003</v>
      </c>
      <c r="AW55" s="69">
        <f t="shared" si="8"/>
        <v>582028512.14999998</v>
      </c>
      <c r="AX55" s="26"/>
    </row>
    <row r="56" spans="1:5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64">
        <v>44136</v>
      </c>
      <c r="AD56" s="62">
        <v>154257289</v>
      </c>
      <c r="AE56" s="220">
        <v>367520430.56</v>
      </c>
      <c r="AF56" s="224">
        <f t="shared" si="9"/>
        <v>2.3825158146011498</v>
      </c>
      <c r="AH56" s="44"/>
      <c r="AI56" s="26"/>
      <c r="AJ56" s="33">
        <v>2008</v>
      </c>
      <c r="AK56" s="84">
        <v>40595281.230000004</v>
      </c>
      <c r="AL56" s="84">
        <v>56070412.209999986</v>
      </c>
      <c r="AM56" s="84">
        <v>50786840.580000013</v>
      </c>
      <c r="AN56" s="84">
        <v>55342963.830000021</v>
      </c>
      <c r="AO56" s="84">
        <v>76911546.619999975</v>
      </c>
      <c r="AP56" s="84">
        <v>59951291.290000014</v>
      </c>
      <c r="AQ56" s="83">
        <v>59207290</v>
      </c>
      <c r="AR56" s="84">
        <v>62964717.310000002</v>
      </c>
      <c r="AS56" s="84">
        <v>56481844.37999998</v>
      </c>
      <c r="AT56" s="84">
        <v>57544095.209999993</v>
      </c>
      <c r="AU56" s="84">
        <v>54332823.309999995</v>
      </c>
      <c r="AV56" s="84">
        <v>43280040.81000001</v>
      </c>
      <c r="AW56" s="69">
        <f t="shared" si="8"/>
        <v>673469146.78000009</v>
      </c>
      <c r="AX56" s="26"/>
      <c r="AY56" s="31"/>
    </row>
    <row r="57" spans="1:5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64">
        <v>44166</v>
      </c>
      <c r="AD57" s="62">
        <v>95557708</v>
      </c>
      <c r="AE57" s="220">
        <v>220352183.37000003</v>
      </c>
      <c r="AF57" s="224">
        <f t="shared" si="9"/>
        <v>2.3059592782405374</v>
      </c>
      <c r="AH57" s="44"/>
      <c r="AI57" s="43"/>
      <c r="AJ57" s="33">
        <v>2009</v>
      </c>
      <c r="AK57" s="84">
        <v>41640527.50999999</v>
      </c>
      <c r="AL57" s="84">
        <v>46007855.340000004</v>
      </c>
      <c r="AM57" s="84">
        <v>54159262.600000009</v>
      </c>
      <c r="AN57" s="84">
        <v>50149870.719999999</v>
      </c>
      <c r="AO57" s="84">
        <v>53962147.099999987</v>
      </c>
      <c r="AP57" s="84">
        <v>51368375.610000007</v>
      </c>
      <c r="AQ57" s="83">
        <v>55253051.700000003</v>
      </c>
      <c r="AR57" s="84">
        <v>53348815.870000005</v>
      </c>
      <c r="AS57" s="84">
        <v>41943303.5</v>
      </c>
      <c r="AT57" s="84">
        <v>55944151.919999994</v>
      </c>
      <c r="AU57" s="84">
        <v>52488715.140000008</v>
      </c>
      <c r="AV57" s="84">
        <v>50988037.240000017</v>
      </c>
      <c r="AW57" s="69">
        <f t="shared" si="8"/>
        <v>607254114.25</v>
      </c>
      <c r="AX57" s="26"/>
    </row>
    <row r="58" spans="1:5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64">
        <v>44197</v>
      </c>
      <c r="AD58" s="62">
        <v>101421858</v>
      </c>
      <c r="AE58" s="220">
        <v>238565407.14000019</v>
      </c>
      <c r="AF58" s="224">
        <f t="shared" si="9"/>
        <v>2.3522089995629956</v>
      </c>
      <c r="AH58" s="26"/>
      <c r="AI58" s="31"/>
      <c r="AJ58" s="33">
        <v>2010</v>
      </c>
      <c r="AK58" s="84">
        <v>42458031.88000001</v>
      </c>
      <c r="AL58" s="84">
        <v>45387464.640000008</v>
      </c>
      <c r="AM58" s="84">
        <v>53082972.140000015</v>
      </c>
      <c r="AN58" s="84">
        <v>53167381.210000023</v>
      </c>
      <c r="AO58" s="84">
        <v>71120342.620000005</v>
      </c>
      <c r="AP58" s="84">
        <v>68939664.890000015</v>
      </c>
      <c r="AQ58" s="83">
        <v>65680651.089999996</v>
      </c>
      <c r="AR58" s="84">
        <v>56129679.450000003</v>
      </c>
      <c r="AS58" s="84">
        <v>60754426.859999999</v>
      </c>
      <c r="AT58" s="84">
        <v>74420672.010000005</v>
      </c>
      <c r="AU58" s="84">
        <v>76396458.239999995</v>
      </c>
      <c r="AV58" s="84">
        <v>67942428.499999985</v>
      </c>
      <c r="AW58" s="69">
        <f t="shared" si="8"/>
        <v>735480173.53000009</v>
      </c>
      <c r="AX58" s="31"/>
    </row>
    <row r="59" spans="1:5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64">
        <v>44228</v>
      </c>
      <c r="AD59" s="62">
        <v>126636641</v>
      </c>
      <c r="AE59" s="220">
        <v>288295658.07000005</v>
      </c>
      <c r="AF59" s="224">
        <f t="shared" si="9"/>
        <v>2.2765579992760552</v>
      </c>
      <c r="AH59" s="26"/>
      <c r="AI59" s="46"/>
      <c r="AJ59" s="33">
        <v>2011</v>
      </c>
      <c r="AK59" s="84">
        <v>66384011.909999989</v>
      </c>
      <c r="AL59" s="84">
        <v>71315654.910000011</v>
      </c>
      <c r="AM59" s="84">
        <v>86564266.200000003</v>
      </c>
      <c r="AN59" s="84">
        <v>90490538.379999995</v>
      </c>
      <c r="AO59" s="84">
        <v>83669076.439999998</v>
      </c>
      <c r="AP59" s="84">
        <v>82406583.860000014</v>
      </c>
      <c r="AQ59" s="83">
        <v>93164316.999999985</v>
      </c>
      <c r="AR59" s="84">
        <v>79098433.719999984</v>
      </c>
      <c r="AS59" s="84">
        <v>77408784.579999983</v>
      </c>
      <c r="AT59" s="84">
        <v>84581301.790000007</v>
      </c>
      <c r="AU59" s="84">
        <v>86236344.480000004</v>
      </c>
      <c r="AV59" s="84">
        <v>92046077.429999992</v>
      </c>
      <c r="AW59" s="69">
        <f t="shared" si="8"/>
        <v>993365390.69999993</v>
      </c>
      <c r="AX59" s="31"/>
    </row>
    <row r="60" spans="1:5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64">
        <v>44256</v>
      </c>
      <c r="AD60" s="62">
        <v>137398429</v>
      </c>
      <c r="AE60" s="220">
        <v>325992264.56999999</v>
      </c>
      <c r="AF60" s="224">
        <f t="shared" si="9"/>
        <v>2.3726054725851342</v>
      </c>
      <c r="AI60" s="46"/>
      <c r="AJ60" s="33">
        <v>2012</v>
      </c>
      <c r="AK60" s="84">
        <v>78244139.560000017</v>
      </c>
      <c r="AL60" s="84">
        <v>78863263.409999996</v>
      </c>
      <c r="AM60" s="84">
        <v>104608708.81999996</v>
      </c>
      <c r="AN60" s="84">
        <v>88673668.790000007</v>
      </c>
      <c r="AO60" s="84">
        <v>110019886.98999999</v>
      </c>
      <c r="AP60" s="84">
        <v>116181271.07000001</v>
      </c>
      <c r="AQ60" s="83">
        <v>106021654.93000001</v>
      </c>
      <c r="AR60" s="84">
        <v>92397063.270000026</v>
      </c>
      <c r="AS60" s="84">
        <v>80399903.540000007</v>
      </c>
      <c r="AT60" s="84">
        <v>85060936.649999961</v>
      </c>
      <c r="AU60" s="84">
        <v>93755702.189999998</v>
      </c>
      <c r="AV60" s="84">
        <v>99097509.340000004</v>
      </c>
      <c r="AW60" s="69">
        <f t="shared" si="8"/>
        <v>1133323708.5599997</v>
      </c>
      <c r="AX60" s="26"/>
    </row>
    <row r="61" spans="1:5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64">
        <v>44287</v>
      </c>
      <c r="AD61" s="62">
        <v>167273101</v>
      </c>
      <c r="AE61" s="220">
        <v>404490954.65999979</v>
      </c>
      <c r="AF61" s="224">
        <f t="shared" si="9"/>
        <v>2.4181470436182071</v>
      </c>
      <c r="AI61" s="46"/>
      <c r="AJ61" s="33">
        <v>2013</v>
      </c>
      <c r="AK61" s="84">
        <v>81914461.140000001</v>
      </c>
      <c r="AL61" s="84">
        <v>97244443.480000004</v>
      </c>
      <c r="AM61" s="84">
        <v>119835510.96000001</v>
      </c>
      <c r="AN61" s="84">
        <v>124617195.06</v>
      </c>
      <c r="AO61" s="84">
        <v>162055903.61000001</v>
      </c>
      <c r="AP61" s="84">
        <v>135162580.69</v>
      </c>
      <c r="AQ61" s="84">
        <v>124448063.19</v>
      </c>
      <c r="AR61" s="85">
        <v>153791820.34</v>
      </c>
      <c r="AS61" s="84">
        <v>132005317.49000001</v>
      </c>
      <c r="AT61" s="84">
        <v>161975716.72</v>
      </c>
      <c r="AU61" s="84">
        <v>167819922.09</v>
      </c>
      <c r="AV61" s="84">
        <v>159740973.34999999</v>
      </c>
      <c r="AW61" s="69">
        <f t="shared" si="8"/>
        <v>1620611908.1199999</v>
      </c>
      <c r="AX61" s="26"/>
    </row>
    <row r="62" spans="1:5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64">
        <v>44317</v>
      </c>
      <c r="AD62" s="62">
        <v>161190067</v>
      </c>
      <c r="AE62" s="220">
        <v>406308292.1500001</v>
      </c>
      <c r="AF62" s="224">
        <f>(AE62/AD62)</f>
        <v>2.5206782260968978</v>
      </c>
      <c r="AI62" s="46"/>
      <c r="AJ62" s="33">
        <v>2014</v>
      </c>
      <c r="AK62" s="84">
        <v>157270263.31999999</v>
      </c>
      <c r="AL62" s="84">
        <v>186176628.27000001</v>
      </c>
      <c r="AM62" s="84">
        <v>209237700.49000001</v>
      </c>
      <c r="AN62" s="84">
        <v>202259494.34999999</v>
      </c>
      <c r="AO62" s="84">
        <v>204396213.88999999</v>
      </c>
      <c r="AP62" s="84">
        <v>202300302.75999999</v>
      </c>
      <c r="AQ62" s="84">
        <v>186050165.88</v>
      </c>
      <c r="AR62" s="85">
        <v>192569703.63999999</v>
      </c>
      <c r="AS62" s="84">
        <v>193567118.86000001</v>
      </c>
      <c r="AT62" s="84">
        <v>203766203.21000001</v>
      </c>
      <c r="AU62" s="84">
        <v>190634425.56</v>
      </c>
      <c r="AV62" s="84">
        <v>161389047.71000001</v>
      </c>
      <c r="AW62" s="69">
        <f t="shared" si="8"/>
        <v>2289617267.9400001</v>
      </c>
      <c r="AX62" s="27"/>
    </row>
    <row r="63" spans="1:5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64">
        <v>44348</v>
      </c>
      <c r="AD63" s="62">
        <v>153299074</v>
      </c>
      <c r="AE63" s="220">
        <v>414774773.79000008</v>
      </c>
      <c r="AF63" s="224">
        <f t="shared" si="9"/>
        <v>2.705657398752455</v>
      </c>
      <c r="AI63" s="46"/>
      <c r="AJ63" s="33">
        <v>2015</v>
      </c>
      <c r="AK63" s="89">
        <v>172181928.16</v>
      </c>
      <c r="AL63" s="89">
        <v>179612761.63000005</v>
      </c>
      <c r="AM63" s="89">
        <v>200433236.15000001</v>
      </c>
      <c r="AN63" s="89">
        <v>176547639.62</v>
      </c>
      <c r="AO63" s="89">
        <v>216058473.84999999</v>
      </c>
      <c r="AP63" s="89">
        <v>205984269.31</v>
      </c>
      <c r="AQ63" s="89">
        <v>194243215.44</v>
      </c>
      <c r="AR63" s="84">
        <v>200190621.66</v>
      </c>
      <c r="AS63" s="84">
        <v>184618191.78</v>
      </c>
      <c r="AT63" s="84">
        <v>192641963.93000001</v>
      </c>
      <c r="AU63" s="84">
        <v>184986307.66</v>
      </c>
      <c r="AV63" s="84">
        <v>197403375.09999999</v>
      </c>
      <c r="AW63" s="69">
        <f t="shared" si="8"/>
        <v>2304901984.2900004</v>
      </c>
      <c r="AX63" s="26"/>
    </row>
    <row r="64" spans="1:5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64">
        <v>44378</v>
      </c>
      <c r="AD64" s="62">
        <v>162826458</v>
      </c>
      <c r="AE64" s="220">
        <v>459572273.56</v>
      </c>
      <c r="AF64" s="224">
        <f t="shared" ref="AF64:AF69" si="10">(AE64/AD64)</f>
        <v>2.8224668104000643</v>
      </c>
      <c r="AI64" s="46"/>
      <c r="AJ64" s="33">
        <v>2016</v>
      </c>
      <c r="AK64" s="89">
        <v>167851545.31</v>
      </c>
      <c r="AL64" s="89">
        <v>172469337.84999999</v>
      </c>
      <c r="AM64" s="89">
        <v>191596585.38</v>
      </c>
      <c r="AN64" s="89">
        <v>206677641.86000001</v>
      </c>
      <c r="AO64" s="89">
        <v>234647491.84999999</v>
      </c>
      <c r="AP64" s="89">
        <v>217977716.47999999</v>
      </c>
      <c r="AQ64" s="89">
        <v>223165859.21999997</v>
      </c>
      <c r="AR64" s="84">
        <v>197831552.56999999</v>
      </c>
      <c r="AS64" s="84">
        <v>205265451.81</v>
      </c>
      <c r="AT64" s="84">
        <v>231275044.08000001</v>
      </c>
      <c r="AU64" s="84">
        <v>204222661.30999985</v>
      </c>
      <c r="AV64" s="84">
        <v>202303976.77000001</v>
      </c>
      <c r="AW64" s="69">
        <f t="shared" si="8"/>
        <v>2455284864.4899998</v>
      </c>
      <c r="AX64" s="37"/>
    </row>
    <row r="65" spans="1:50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64">
        <v>44409</v>
      </c>
      <c r="AD65" s="62">
        <v>152297115</v>
      </c>
      <c r="AE65" s="220">
        <v>441272957.15000015</v>
      </c>
      <c r="AF65" s="224">
        <f t="shared" si="10"/>
        <v>2.8974479073356063</v>
      </c>
      <c r="AI65" s="27"/>
      <c r="AJ65" s="33">
        <v>2017</v>
      </c>
      <c r="AK65" s="89">
        <v>199045945.5</v>
      </c>
      <c r="AL65" s="89">
        <v>206099394.28</v>
      </c>
      <c r="AM65" s="89">
        <v>222036343.91</v>
      </c>
      <c r="AN65" s="89">
        <v>245601181.59</v>
      </c>
      <c r="AO65" s="89">
        <v>262213940.41999999</v>
      </c>
      <c r="AP65" s="84">
        <v>259491252.75999996</v>
      </c>
      <c r="AQ65" s="84">
        <v>274293480.52999997</v>
      </c>
      <c r="AR65" s="84">
        <v>221409741.70000002</v>
      </c>
      <c r="AS65" s="86">
        <v>207106338.45000005</v>
      </c>
      <c r="AT65" s="84">
        <v>268999147.16999996</v>
      </c>
      <c r="AU65" s="84">
        <v>218612937.19999999</v>
      </c>
      <c r="AV65" s="84">
        <v>275721729.26000005</v>
      </c>
      <c r="AW65" s="69">
        <f t="shared" ref="AW65:AW70" si="11">SUM(AK65:AV65)</f>
        <v>2860631432.77</v>
      </c>
      <c r="AX65" s="27"/>
    </row>
    <row r="66" spans="1:50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64">
        <v>44440</v>
      </c>
      <c r="AD66" s="62">
        <v>164254725</v>
      </c>
      <c r="AE66" s="220">
        <v>493016057.37999988</v>
      </c>
      <c r="AF66" s="224">
        <f t="shared" si="10"/>
        <v>3.0015334863578498</v>
      </c>
      <c r="AH66" s="43"/>
      <c r="AI66" s="27"/>
      <c r="AJ66" s="33">
        <v>2018</v>
      </c>
      <c r="AK66" s="89">
        <v>228251420.47999999</v>
      </c>
      <c r="AL66" s="89">
        <v>225804061.73000008</v>
      </c>
      <c r="AM66" s="86">
        <v>250423741.74999991</v>
      </c>
      <c r="AN66" s="86">
        <v>315475764.76999998</v>
      </c>
      <c r="AO66" s="86">
        <v>312424062.74000001</v>
      </c>
      <c r="AP66" s="86">
        <v>253377264.18000004</v>
      </c>
      <c r="AQ66" s="141">
        <v>281940230</v>
      </c>
      <c r="AR66" s="86">
        <v>275218913.16999996</v>
      </c>
      <c r="AS66" s="84">
        <v>247966603.73999998</v>
      </c>
      <c r="AT66" s="84">
        <v>276231792.63999999</v>
      </c>
      <c r="AU66" s="89">
        <v>266763496.36000004</v>
      </c>
      <c r="AV66" s="89">
        <v>264838171.44000006</v>
      </c>
      <c r="AW66" s="68">
        <f t="shared" si="11"/>
        <v>3198715522.9999995</v>
      </c>
      <c r="AX66" s="27"/>
    </row>
    <row r="67" spans="1:50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64">
        <v>44470</v>
      </c>
      <c r="AD67" s="62">
        <v>155185007</v>
      </c>
      <c r="AE67" s="220">
        <v>485194548.26999998</v>
      </c>
      <c r="AF67" s="224">
        <f t="shared" si="10"/>
        <v>3.1265555716345714</v>
      </c>
      <c r="AH67" s="37"/>
      <c r="AI67" s="26"/>
      <c r="AJ67" s="33">
        <v>2019</v>
      </c>
      <c r="AK67" s="89">
        <v>237806527.17000008</v>
      </c>
      <c r="AL67" s="89">
        <v>267058137.86000001</v>
      </c>
      <c r="AM67" s="89">
        <v>308545725.49000001</v>
      </c>
      <c r="AN67" s="86">
        <v>319096198.44999999</v>
      </c>
      <c r="AO67" s="84">
        <v>318003984.67999995</v>
      </c>
      <c r="AP67" s="86">
        <v>320166090.88999999</v>
      </c>
      <c r="AQ67" s="141">
        <v>324050947.59999985</v>
      </c>
      <c r="AR67" s="87">
        <v>326912721.97000003</v>
      </c>
      <c r="AS67" s="84">
        <v>284125531.82000011</v>
      </c>
      <c r="AT67" s="84">
        <v>305288552.73999995</v>
      </c>
      <c r="AU67" s="84">
        <v>364320933.26999992</v>
      </c>
      <c r="AV67" s="89">
        <v>277308728.72000003</v>
      </c>
      <c r="AW67" s="68">
        <f t="shared" si="11"/>
        <v>3652684080.6599998</v>
      </c>
      <c r="AX67" s="27"/>
    </row>
    <row r="68" spans="1:50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6"/>
      <c r="Z68" s="16"/>
      <c r="AA68" s="16"/>
      <c r="AB68" s="16"/>
      <c r="AC68" s="64">
        <v>44501</v>
      </c>
      <c r="AD68" s="62">
        <v>188165830</v>
      </c>
      <c r="AE68" s="220">
        <v>582151974.10999978</v>
      </c>
      <c r="AF68" s="224">
        <f t="shared" si="10"/>
        <v>3.0938240705552107</v>
      </c>
      <c r="AH68" s="27"/>
      <c r="AI68" s="31"/>
      <c r="AJ68" s="33">
        <v>2020</v>
      </c>
      <c r="AK68" s="89">
        <v>283056724.69999999</v>
      </c>
      <c r="AL68" s="89">
        <v>334212222.10999995</v>
      </c>
      <c r="AM68" s="89">
        <v>290384081.64000005</v>
      </c>
      <c r="AN68" s="86">
        <v>317430911.43999994</v>
      </c>
      <c r="AO68" s="84">
        <v>392124655.53000003</v>
      </c>
      <c r="AP68" s="86">
        <v>291154723.31000012</v>
      </c>
      <c r="AQ68" s="141">
        <v>233305331.41000006</v>
      </c>
      <c r="AR68" s="87">
        <v>269090673.78000003</v>
      </c>
      <c r="AS68" s="84">
        <v>275908691.29999995</v>
      </c>
      <c r="AT68" s="84">
        <v>337330000.86999995</v>
      </c>
      <c r="AU68" s="84">
        <v>367520430.56</v>
      </c>
      <c r="AV68" s="89">
        <v>220352183.37000003</v>
      </c>
      <c r="AW68" s="68">
        <f t="shared" si="11"/>
        <v>3611870630.02</v>
      </c>
      <c r="AX68" s="31"/>
    </row>
    <row r="69" spans="1:50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2"/>
      <c r="AC69" s="64">
        <v>44531</v>
      </c>
      <c r="AD69" s="62">
        <f>+AV37</f>
        <v>185686546</v>
      </c>
      <c r="AE69" s="220">
        <f>+AV69</f>
        <v>539190088.63000011</v>
      </c>
      <c r="AF69" s="224">
        <f t="shared" si="10"/>
        <v>2.9037649751425723</v>
      </c>
      <c r="AH69" s="27"/>
      <c r="AI69" s="31"/>
      <c r="AJ69" s="33">
        <v>2021</v>
      </c>
      <c r="AK69" s="89">
        <v>238565407.14000019</v>
      </c>
      <c r="AL69" s="89">
        <v>288295658.07000005</v>
      </c>
      <c r="AM69" s="89">
        <v>325992264.56999999</v>
      </c>
      <c r="AN69" s="86">
        <v>404490954.65999979</v>
      </c>
      <c r="AO69" s="84">
        <v>406308292.1500001</v>
      </c>
      <c r="AP69" s="86">
        <v>414774773.79000008</v>
      </c>
      <c r="AQ69" s="141">
        <v>459572273.56</v>
      </c>
      <c r="AR69" s="87">
        <v>441272957.15000015</v>
      </c>
      <c r="AS69" s="84">
        <v>493016057.37999988</v>
      </c>
      <c r="AT69" s="84">
        <v>485194548.26999998</v>
      </c>
      <c r="AU69" s="84">
        <v>582151974.10999978</v>
      </c>
      <c r="AV69" s="89">
        <v>539190088.63000011</v>
      </c>
      <c r="AW69" s="68">
        <f t="shared" si="11"/>
        <v>5078825249.4800005</v>
      </c>
    </row>
    <row r="70" spans="1:50" ht="17.399999999999999" thickBo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C70" s="64">
        <v>44562</v>
      </c>
      <c r="AD70" s="62">
        <v>161094284</v>
      </c>
      <c r="AE70" s="220">
        <v>470006158.97999978</v>
      </c>
      <c r="AF70" s="224">
        <f t="shared" ref="AF70:AF75" si="12">(AE70/AD70)</f>
        <v>2.9175843320424688</v>
      </c>
      <c r="AH70" s="27"/>
      <c r="AI70" s="31"/>
      <c r="AJ70" s="139">
        <v>2022</v>
      </c>
      <c r="AK70" s="140">
        <v>470006158.97999978</v>
      </c>
      <c r="AL70" s="140">
        <v>532430796.37</v>
      </c>
      <c r="AM70" s="140">
        <v>542702977.60000002</v>
      </c>
      <c r="AN70" s="140">
        <v>538747730.44999993</v>
      </c>
      <c r="AO70" s="140">
        <v>610058453.05000019</v>
      </c>
      <c r="AP70" s="140">
        <v>599027188</v>
      </c>
      <c r="AQ70" s="140">
        <v>653990770.48000014</v>
      </c>
      <c r="AR70" s="140">
        <v>534345749.87999988</v>
      </c>
      <c r="AS70" s="140">
        <v>604738273.55000007</v>
      </c>
      <c r="AT70" s="132">
        <v>580802945.64999998</v>
      </c>
      <c r="AU70" s="138">
        <v>495790979.32999998</v>
      </c>
      <c r="AV70" s="140">
        <v>490442025.9600001</v>
      </c>
      <c r="AW70" s="142">
        <f t="shared" si="11"/>
        <v>6653084049.2999992</v>
      </c>
      <c r="AX70" s="26"/>
    </row>
    <row r="71" spans="1:50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C71" s="64">
        <v>44593</v>
      </c>
      <c r="AD71" s="62">
        <v>180446924</v>
      </c>
      <c r="AE71" s="220">
        <v>532430796.37</v>
      </c>
      <c r="AF71" s="224">
        <f t="shared" si="12"/>
        <v>2.9506227347494161</v>
      </c>
      <c r="AH71" s="27"/>
      <c r="AI71" s="42"/>
      <c r="AJ71" s="26"/>
      <c r="AK71" s="26"/>
      <c r="AL71" s="26"/>
      <c r="AM71" s="26"/>
      <c r="AP71" s="26"/>
      <c r="AQ71" s="26"/>
      <c r="AR71" s="26"/>
      <c r="AS71" s="26"/>
      <c r="AT71" s="26"/>
      <c r="AU71" s="26"/>
      <c r="AV71" s="26"/>
      <c r="AW71" s="26"/>
      <c r="AX71" s="26"/>
    </row>
    <row r="72" spans="1:50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6"/>
      <c r="U72" s="16"/>
      <c r="V72" s="16"/>
      <c r="W72" s="16"/>
      <c r="X72" s="16"/>
      <c r="AC72" s="64">
        <v>44621</v>
      </c>
      <c r="AD72" s="62">
        <v>184043936</v>
      </c>
      <c r="AE72" s="220">
        <v>542803777.60000002</v>
      </c>
      <c r="AF72" s="224">
        <f t="shared" si="12"/>
        <v>2.9493162849983823</v>
      </c>
      <c r="AH72" s="27"/>
      <c r="AJ72" s="26"/>
      <c r="AK72" s="26"/>
      <c r="AL72" s="26"/>
      <c r="AM72" s="38"/>
      <c r="AP72" s="26"/>
      <c r="AQ72" s="26"/>
      <c r="AR72" s="26"/>
      <c r="AS72" s="26"/>
      <c r="AT72" s="26"/>
      <c r="AU72" s="26"/>
      <c r="AV72" s="26"/>
      <c r="AW72" s="26"/>
      <c r="AX72" s="26"/>
    </row>
    <row r="73" spans="1:50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C73" s="64">
        <v>44652</v>
      </c>
      <c r="AD73" s="62">
        <v>182579815</v>
      </c>
      <c r="AE73" s="220">
        <v>538747730.44999993</v>
      </c>
      <c r="AF73" s="224">
        <f t="shared" si="12"/>
        <v>2.9507518695316892</v>
      </c>
      <c r="AI73" s="41"/>
      <c r="AJ73" s="26"/>
      <c r="AK73" s="26"/>
      <c r="AL73" s="26"/>
      <c r="AM73" s="26"/>
      <c r="AP73" s="26"/>
      <c r="AQ73" s="26"/>
      <c r="AR73" s="26"/>
      <c r="AS73" s="26"/>
      <c r="AT73" s="26"/>
      <c r="AU73" s="26"/>
      <c r="AV73" s="26"/>
      <c r="AW73" s="26"/>
      <c r="AX73" s="26"/>
    </row>
    <row r="74" spans="1:50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C74" s="64">
        <v>44682</v>
      </c>
      <c r="AD74" s="62">
        <v>208671837</v>
      </c>
      <c r="AE74" s="220">
        <v>610058453.05000019</v>
      </c>
      <c r="AF74" s="224">
        <f t="shared" si="12"/>
        <v>2.9235303710390022</v>
      </c>
      <c r="AI74" s="42"/>
      <c r="AJ74" s="26"/>
      <c r="AK74" s="26"/>
      <c r="AL74" s="26"/>
      <c r="AM74" s="26"/>
      <c r="AP74" s="26"/>
      <c r="AQ74" s="90"/>
      <c r="AR74" s="26"/>
      <c r="AS74" s="26"/>
      <c r="AT74" s="26"/>
      <c r="AU74" s="26"/>
      <c r="AV74" s="26"/>
      <c r="AW74" s="26"/>
      <c r="AX74" s="26"/>
    </row>
    <row r="75" spans="1:50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C75" s="64">
        <v>44713</v>
      </c>
      <c r="AD75" s="62">
        <v>209466750</v>
      </c>
      <c r="AE75" s="220">
        <v>599027188</v>
      </c>
      <c r="AF75" s="224">
        <f t="shared" si="12"/>
        <v>2.85977219773544</v>
      </c>
      <c r="AI75" s="29"/>
      <c r="AJ75" s="26"/>
      <c r="AK75" s="26"/>
      <c r="AL75" s="26"/>
      <c r="AM75" s="26"/>
      <c r="AP75" s="26"/>
      <c r="AQ75" s="26"/>
      <c r="AR75" s="26"/>
      <c r="AS75" s="26"/>
      <c r="AT75" s="26"/>
      <c r="AU75" s="26"/>
      <c r="AV75" s="26"/>
      <c r="AW75" s="26"/>
      <c r="AX75" s="26"/>
    </row>
    <row r="76" spans="1:50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C76" s="64">
        <v>44743</v>
      </c>
      <c r="AD76" s="62">
        <v>227749024</v>
      </c>
      <c r="AE76" s="220">
        <v>653990770.48000014</v>
      </c>
      <c r="AF76" s="224">
        <f>(AE76/AD76)</f>
        <v>2.8715414845422131</v>
      </c>
      <c r="AI76" s="29"/>
      <c r="AJ76" s="26"/>
      <c r="AK76" s="26"/>
      <c r="AL76" s="26"/>
      <c r="AM76" s="26"/>
      <c r="AP76" s="26"/>
      <c r="AQ76" s="26"/>
      <c r="AR76" s="26"/>
      <c r="AS76" s="26"/>
      <c r="AT76" s="26"/>
      <c r="AU76" s="26"/>
      <c r="AV76" s="26"/>
      <c r="AW76" s="26"/>
      <c r="AX76" s="26"/>
    </row>
    <row r="77" spans="1:50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6"/>
      <c r="U77" s="16"/>
      <c r="V77" s="16"/>
      <c r="W77" s="16"/>
      <c r="X77" s="16"/>
      <c r="AC77" s="64">
        <v>44774</v>
      </c>
      <c r="AD77" s="62">
        <v>183783270</v>
      </c>
      <c r="AE77" s="220">
        <v>534345749.87999988</v>
      </c>
      <c r="AF77" s="224">
        <f>(AE77/AD77)</f>
        <v>2.9074776495161929</v>
      </c>
      <c r="AH77" s="42"/>
      <c r="AI77" s="29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</row>
    <row r="78" spans="1:50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5"/>
      <c r="X78" s="15"/>
      <c r="Y78" s="3"/>
      <c r="Z78" s="3"/>
      <c r="AA78" s="3"/>
      <c r="AB78" s="22"/>
      <c r="AC78" s="64">
        <v>44805</v>
      </c>
      <c r="AD78" s="62">
        <v>209270183</v>
      </c>
      <c r="AE78" s="220">
        <v>604738273.55000007</v>
      </c>
      <c r="AF78" s="224">
        <f>(AE78/AD78)</f>
        <v>2.8897488637929851</v>
      </c>
      <c r="AH78" s="42"/>
      <c r="AI78" s="29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</row>
    <row r="79" spans="1:50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5"/>
      <c r="X79" s="15"/>
      <c r="Y79" s="3"/>
      <c r="Z79" s="3"/>
      <c r="AA79" s="3"/>
      <c r="AB79" s="22"/>
      <c r="AC79" s="64">
        <v>44835</v>
      </c>
      <c r="AD79" s="62">
        <v>205648136</v>
      </c>
      <c r="AE79" s="220">
        <v>580802945.64999998</v>
      </c>
      <c r="AF79" s="224">
        <f>(AE79/AD79)</f>
        <v>2.8242558233058821</v>
      </c>
      <c r="AH79" s="40"/>
      <c r="AI79" s="29"/>
      <c r="AJ79" s="39"/>
      <c r="AK79" s="31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</row>
    <row r="80" spans="1:50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5"/>
      <c r="X80" s="15"/>
      <c r="Y80" s="3"/>
      <c r="Z80" s="3"/>
      <c r="AA80" s="3"/>
      <c r="AB80" s="22"/>
      <c r="AC80" s="64">
        <v>44866</v>
      </c>
      <c r="AD80" s="62">
        <v>188596398</v>
      </c>
      <c r="AE80" s="220">
        <v>495790979.32999998</v>
      </c>
      <c r="AF80" s="224">
        <f t="shared" ref="AF80:AF81" si="13">(AE80/AD80)</f>
        <v>2.628846492232582</v>
      </c>
      <c r="AH80" s="40"/>
      <c r="AI80" s="29"/>
      <c r="AJ80" s="39"/>
      <c r="AK80" s="31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</row>
    <row r="81" spans="1:53" ht="17.399999999999999" thickBo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5"/>
      <c r="X81" s="15"/>
      <c r="Y81" s="3"/>
      <c r="Z81" s="3"/>
      <c r="AA81" s="3"/>
      <c r="AB81" s="22"/>
      <c r="AC81" s="130">
        <v>44896</v>
      </c>
      <c r="AD81" s="131">
        <v>197378288</v>
      </c>
      <c r="AE81" s="230">
        <v>490442025.9600001</v>
      </c>
      <c r="AF81" s="225">
        <f t="shared" si="13"/>
        <v>2.4847820443148239</v>
      </c>
      <c r="AH81" s="40"/>
      <c r="AI81" s="29"/>
      <c r="AJ81" s="39"/>
      <c r="AK81" s="31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</row>
    <row r="82" spans="1:53" ht="17.399999999999999" thickBo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5"/>
      <c r="X82" s="15"/>
      <c r="Y82" s="3"/>
      <c r="Z82" s="3"/>
      <c r="AA82" s="3"/>
      <c r="AB82" s="22"/>
      <c r="AH82" s="29"/>
      <c r="AI82" s="29"/>
      <c r="AJ82" s="39"/>
      <c r="AK82" s="31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</row>
    <row r="83" spans="1:53" ht="17.399999999999999" thickBo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5"/>
      <c r="X83" s="15"/>
      <c r="Y83" s="3"/>
      <c r="Z83" s="3"/>
      <c r="AA83" s="3"/>
      <c r="AB83" s="22"/>
      <c r="AC83" s="278" t="s">
        <v>33</v>
      </c>
      <c r="AD83" s="279"/>
      <c r="AE83" s="279"/>
      <c r="AF83" s="279"/>
      <c r="AG83" s="280"/>
      <c r="AH83" s="40"/>
      <c r="AI83" s="26"/>
      <c r="AJ83" s="39"/>
      <c r="AK83" s="31"/>
      <c r="AL83" s="26"/>
      <c r="AM83" s="26"/>
      <c r="AN83" s="26"/>
      <c r="AO83" s="26"/>
      <c r="AP83" s="26"/>
      <c r="AQ83" s="26"/>
      <c r="AR83" s="26"/>
      <c r="AT83" s="31"/>
      <c r="AU83" s="26"/>
      <c r="AV83" s="26"/>
      <c r="AW83" s="26"/>
      <c r="AX83" s="26"/>
      <c r="AZ83" s="4"/>
      <c r="BA83" s="4"/>
    </row>
    <row r="84" spans="1:53" ht="17.399999999999999" thickBo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5"/>
      <c r="X84" s="15"/>
      <c r="Y84" s="3"/>
      <c r="Z84" s="3"/>
      <c r="AA84" s="3"/>
      <c r="AB84" s="23"/>
      <c r="AC84" s="285" t="s">
        <v>24</v>
      </c>
      <c r="AD84" s="283" t="s">
        <v>1</v>
      </c>
      <c r="AE84" s="283" t="s">
        <v>5</v>
      </c>
      <c r="AF84" s="65" t="s">
        <v>11</v>
      </c>
      <c r="AG84" s="66" t="s">
        <v>27</v>
      </c>
      <c r="AI84" s="26"/>
      <c r="AJ84" s="39"/>
      <c r="AK84" s="31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Z84" s="4"/>
      <c r="BA84" s="4"/>
    </row>
    <row r="85" spans="1:53" ht="17.399999999999999" thickBo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5"/>
      <c r="X85" s="15"/>
      <c r="Y85" s="3"/>
      <c r="Z85" s="3"/>
      <c r="AA85" s="3"/>
      <c r="AB85" s="1"/>
      <c r="AC85" s="292"/>
      <c r="AD85" s="293"/>
      <c r="AE85" s="293"/>
      <c r="AF85" s="279" t="s">
        <v>28</v>
      </c>
      <c r="AG85" s="280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W85" s="4"/>
      <c r="AX85" s="4"/>
      <c r="AY85" s="4"/>
      <c r="AZ85" s="4"/>
      <c r="BA85" s="4"/>
    </row>
    <row r="86" spans="1:5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23"/>
      <c r="AB86" s="1"/>
      <c r="AC86" s="104">
        <v>2018</v>
      </c>
      <c r="AD86" s="62">
        <v>97149564</v>
      </c>
      <c r="AE86" s="89">
        <v>264838171.44000006</v>
      </c>
      <c r="AF86" s="97"/>
      <c r="AG86" s="174"/>
      <c r="AH86" s="26"/>
      <c r="AI86" s="26"/>
      <c r="AJ86" s="26"/>
      <c r="AK86" s="26"/>
      <c r="AL86" s="26"/>
      <c r="AM86" s="26"/>
      <c r="AN86" s="26"/>
      <c r="AO86" s="26"/>
      <c r="AR86" s="26"/>
      <c r="AS86" s="26"/>
      <c r="AW86" s="4"/>
      <c r="AX86" s="4"/>
      <c r="AY86" s="4"/>
      <c r="AZ86" s="4"/>
      <c r="BA86" s="4"/>
    </row>
    <row r="87" spans="1:5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00">
        <v>2019</v>
      </c>
      <c r="AD87" s="62">
        <v>105986034</v>
      </c>
      <c r="AE87" s="89">
        <v>277308728.72000003</v>
      </c>
      <c r="AF87" s="102">
        <f>(AD87-AD86)/AD86</f>
        <v>9.0957381960046671E-2</v>
      </c>
      <c r="AG87" s="102">
        <f t="shared" ref="AF87:AG90" si="14">(AE87-AE86)/AE86</f>
        <v>4.708746179674185E-2</v>
      </c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W87" s="4"/>
      <c r="AX87" s="4"/>
      <c r="AY87" s="4"/>
      <c r="AZ87" s="4"/>
      <c r="BA87" s="4"/>
    </row>
    <row r="88" spans="1:5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00">
        <v>2020</v>
      </c>
      <c r="AD88" s="62">
        <v>95557708</v>
      </c>
      <c r="AE88" s="89">
        <v>220352183.37000003</v>
      </c>
      <c r="AF88" s="102">
        <f t="shared" si="14"/>
        <v>-9.8393397756538381E-2</v>
      </c>
      <c r="AG88" s="102">
        <f>(AE88-AE87)/AE87</f>
        <v>-0.2053903806522776</v>
      </c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W88" s="4"/>
      <c r="AX88" s="4"/>
      <c r="AY88" s="4"/>
      <c r="AZ88" s="4"/>
      <c r="BA88" s="4"/>
    </row>
    <row r="89" spans="1:5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00">
        <v>2021</v>
      </c>
      <c r="AD89" s="62">
        <v>185686546</v>
      </c>
      <c r="AE89" s="89">
        <v>539190088.63000011</v>
      </c>
      <c r="AF89" s="102">
        <f t="shared" si="14"/>
        <v>0.94318752392010075</v>
      </c>
      <c r="AG89" s="102">
        <f t="shared" si="14"/>
        <v>1.4469468846815541</v>
      </c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W89" s="4"/>
      <c r="AX89" s="4"/>
      <c r="AY89" s="4"/>
      <c r="AZ89" s="4"/>
      <c r="BA89" s="4"/>
    </row>
    <row r="90" spans="1:53" ht="17.399999999999999" thickBo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01">
        <v>2022</v>
      </c>
      <c r="AD90" s="131">
        <v>197378288</v>
      </c>
      <c r="AE90" s="140">
        <v>490442025.9600001</v>
      </c>
      <c r="AF90" s="103">
        <f>(AD90-AD89)/AD89</f>
        <v>6.2964938773754781E-2</v>
      </c>
      <c r="AG90" s="175">
        <f t="shared" si="14"/>
        <v>-9.0409789975667801E-2</v>
      </c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W90" s="4"/>
      <c r="AX90" s="4"/>
      <c r="AY90" s="4"/>
      <c r="AZ90" s="4"/>
      <c r="BA90" s="4"/>
    </row>
    <row r="91" spans="1:53" ht="17.399999999999999" thickBo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D91" s="52"/>
      <c r="AE91" s="52"/>
      <c r="AF91" s="53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W91" s="4"/>
      <c r="AX91" s="4"/>
      <c r="AY91" s="4"/>
    </row>
    <row r="92" spans="1:53" ht="17.399999999999999" thickBo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78" t="s">
        <v>98</v>
      </c>
      <c r="AD92" s="279"/>
      <c r="AE92" s="279"/>
      <c r="AF92" s="279"/>
      <c r="AG92" s="280"/>
      <c r="AH92" s="26"/>
      <c r="AI92" s="10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W92" s="4"/>
      <c r="AX92" s="4"/>
      <c r="AY92" s="4"/>
    </row>
    <row r="93" spans="1:53" ht="17.399999999999999" thickBo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81" t="s">
        <v>99</v>
      </c>
      <c r="AD93" s="283" t="s">
        <v>1</v>
      </c>
      <c r="AE93" s="283" t="s">
        <v>5</v>
      </c>
      <c r="AF93" s="107" t="s">
        <v>11</v>
      </c>
      <c r="AG93" s="117" t="s">
        <v>27</v>
      </c>
      <c r="AH93" s="26"/>
      <c r="AI93" s="10"/>
      <c r="AJ93" s="29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</row>
    <row r="94" spans="1:53" ht="17.399999999999999" thickBo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82"/>
      <c r="AD94" s="284"/>
      <c r="AE94" s="284"/>
      <c r="AF94" s="285" t="s">
        <v>28</v>
      </c>
      <c r="AG94" s="286"/>
      <c r="AI94" s="10"/>
      <c r="AJ94" s="29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</row>
    <row r="95" spans="1:53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04" t="s">
        <v>122</v>
      </c>
      <c r="AD95" s="133">
        <f>SUM(AK34:AV34)</f>
        <v>1115223755</v>
      </c>
      <c r="AE95" s="136">
        <f>SUM(AK66:AV66)</f>
        <v>3198715522.9999995</v>
      </c>
      <c r="AF95" s="96"/>
      <c r="AG95" s="96"/>
      <c r="AI95" s="60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</row>
    <row r="96" spans="1:53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00" t="s">
        <v>123</v>
      </c>
      <c r="AD96" s="134">
        <f t="shared" ref="AD96:AD99" si="15">SUM(AK35:AV35)</f>
        <v>1397490379</v>
      </c>
      <c r="AE96" s="86">
        <f t="shared" ref="AE96:AE99" si="16">SUM(AK67:AV67)</f>
        <v>3652684080.6599998</v>
      </c>
      <c r="AF96" s="102">
        <f t="shared" ref="AF96:AG99" si="17">(AD96-AD95)/AD95</f>
        <v>0.25310313086004882</v>
      </c>
      <c r="AG96" s="102">
        <f t="shared" si="17"/>
        <v>0.14192214168336981</v>
      </c>
      <c r="AI96" s="60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</row>
    <row r="97" spans="1:53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00" t="s">
        <v>124</v>
      </c>
      <c r="AD97" s="134">
        <f t="shared" si="15"/>
        <v>1491132214</v>
      </c>
      <c r="AE97" s="86">
        <f>SUM(AK68:AV68)</f>
        <v>3611870630.02</v>
      </c>
      <c r="AF97" s="102">
        <f t="shared" si="17"/>
        <v>6.7007141091738415E-2</v>
      </c>
      <c r="AG97" s="102">
        <f>(AE97-AE96)/AE96</f>
        <v>-1.1173550665412412E-2</v>
      </c>
      <c r="AI97" s="60"/>
      <c r="AJ97" s="26"/>
      <c r="AK97" s="26"/>
      <c r="AL97" s="26"/>
      <c r="AM97" s="26"/>
      <c r="AN97" s="26"/>
      <c r="AO97" s="26"/>
      <c r="AP97" s="26"/>
      <c r="AQ97" s="26"/>
    </row>
    <row r="98" spans="1:53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00" t="s">
        <v>125</v>
      </c>
      <c r="AD98" s="134">
        <f t="shared" si="15"/>
        <v>1855634851</v>
      </c>
      <c r="AE98" s="86">
        <f t="shared" si="16"/>
        <v>5078825249.4800005</v>
      </c>
      <c r="AF98" s="102">
        <f t="shared" si="17"/>
        <v>0.24444689315792623</v>
      </c>
      <c r="AG98" s="102">
        <f t="shared" si="17"/>
        <v>0.40614816246945079</v>
      </c>
      <c r="AI98" s="60"/>
      <c r="AJ98" s="61"/>
      <c r="AK98" s="26"/>
      <c r="AL98" s="26"/>
    </row>
    <row r="99" spans="1:53" ht="17.399999999999999" thickBo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01" t="s">
        <v>126</v>
      </c>
      <c r="AD99" s="135">
        <f t="shared" si="15"/>
        <v>2338695245</v>
      </c>
      <c r="AE99" s="137">
        <f t="shared" si="16"/>
        <v>6653084049.2999992</v>
      </c>
      <c r="AF99" s="103">
        <f>(AD99-AD98)/AD98</f>
        <v>0.26032082429346443</v>
      </c>
      <c r="AG99" s="103">
        <f t="shared" si="17"/>
        <v>0.30996514400277514</v>
      </c>
      <c r="AI99" s="60"/>
      <c r="AJ99" s="61"/>
      <c r="AK99" s="26"/>
      <c r="AL99" s="26"/>
    </row>
    <row r="100" spans="1:53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G100" s="26"/>
      <c r="AJ100" s="61"/>
    </row>
    <row r="101" spans="1:53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G101" s="26"/>
      <c r="AJ101" s="61"/>
    </row>
    <row r="102" spans="1:53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J102" s="61"/>
      <c r="AK102" s="26"/>
      <c r="AL102" s="26"/>
      <c r="AM102" s="26"/>
    </row>
    <row r="103" spans="1:53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53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M104" s="26"/>
    </row>
    <row r="105" spans="1:53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M105" s="26"/>
    </row>
    <row r="106" spans="1:53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N106" s="26"/>
      <c r="AO106" s="26"/>
      <c r="AP106" s="26"/>
    </row>
    <row r="107" spans="1:53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N107" s="26"/>
      <c r="AO107" s="26"/>
      <c r="AP107" s="26"/>
    </row>
    <row r="108" spans="1:53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I108" s="36"/>
    </row>
    <row r="109" spans="1:53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53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N110" s="26"/>
      <c r="AO110" s="26"/>
      <c r="AZ110" s="4"/>
      <c r="BA110" s="4"/>
    </row>
    <row r="111" spans="1:53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H111" s="26"/>
      <c r="AN111" s="26"/>
      <c r="AO111" s="26"/>
      <c r="AP111" s="26"/>
      <c r="AQ111" s="26"/>
      <c r="AR111" s="26"/>
      <c r="AS111" s="26"/>
      <c r="AZ111" s="4"/>
      <c r="BA111" s="4"/>
    </row>
    <row r="112" spans="1:53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H112" s="26"/>
      <c r="AN112" s="26"/>
      <c r="AO112" s="26"/>
      <c r="AP112" s="26"/>
      <c r="AQ112" s="26"/>
      <c r="AR112" s="26"/>
      <c r="AS112" s="26"/>
      <c r="AZ112" s="4"/>
      <c r="BA112" s="4"/>
    </row>
    <row r="113" spans="1:53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1"/>
      <c r="AH113" s="26"/>
      <c r="AN113" s="26"/>
      <c r="AO113" s="26"/>
      <c r="AP113" s="26"/>
      <c r="AQ113" s="26"/>
      <c r="AR113" s="26"/>
      <c r="AS113" s="26"/>
      <c r="AZ113" s="4"/>
      <c r="BA113" s="4"/>
    </row>
    <row r="114" spans="1:53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AA114" s="1"/>
      <c r="AB114" s="1"/>
      <c r="AH114" s="26"/>
      <c r="AN114" s="26"/>
      <c r="AO114" s="26"/>
      <c r="AP114" s="26"/>
      <c r="AQ114" s="26"/>
      <c r="AR114" s="26"/>
      <c r="AS114" s="26"/>
      <c r="AT114" s="26"/>
      <c r="AU114" s="26"/>
      <c r="AV114" s="26"/>
      <c r="AZ114" s="4"/>
      <c r="BA114" s="4"/>
    </row>
    <row r="115" spans="1:53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G115" s="10"/>
      <c r="AH115" s="10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1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4" t="s">
        <v>29</v>
      </c>
      <c r="M116" s="1"/>
      <c r="N116" s="2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H116" s="10"/>
      <c r="AI116" s="36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H117" s="10"/>
      <c r="AI117" s="36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H118" s="10"/>
      <c r="AI118" s="36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H119" s="10"/>
      <c r="AI119" s="36"/>
      <c r="AJ119" s="57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H120" s="10"/>
      <c r="AI120" s="36"/>
      <c r="AJ120" s="57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H121" s="10"/>
      <c r="AI121" s="36"/>
      <c r="AJ121" s="57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H122" s="10"/>
      <c r="AI122" s="36"/>
      <c r="AJ122" s="57"/>
      <c r="AQ122" s="4"/>
      <c r="AR122" s="4"/>
      <c r="AS122" s="4"/>
      <c r="AT122" s="4"/>
      <c r="AU122" s="4"/>
      <c r="AV122" s="4"/>
      <c r="AW122" s="4"/>
      <c r="AX122" s="4"/>
      <c r="AY122" s="4"/>
      <c r="BA122" s="4"/>
    </row>
    <row r="123" spans="1:53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H123" s="10"/>
      <c r="AI123" s="36"/>
      <c r="AJ123" s="57"/>
      <c r="AQ123" s="4"/>
      <c r="AR123" s="4"/>
      <c r="AS123" s="4"/>
      <c r="AT123" s="4"/>
      <c r="AU123" s="4"/>
      <c r="AV123" s="4"/>
      <c r="AW123" s="4"/>
      <c r="AX123" s="4"/>
      <c r="AY123" s="4"/>
      <c r="BA123" s="4"/>
    </row>
    <row r="124" spans="1:53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H124" s="26"/>
      <c r="AI124" s="36"/>
      <c r="AQ124" s="4"/>
      <c r="AR124" s="4"/>
      <c r="AS124" s="4"/>
      <c r="AV124" s="4"/>
      <c r="AW124" s="4"/>
      <c r="AX124" s="4"/>
      <c r="AY124" s="4"/>
      <c r="BA124" s="4"/>
    </row>
    <row r="125" spans="1:53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H125" s="26"/>
      <c r="AI125" s="36"/>
      <c r="AJ125" s="36"/>
      <c r="AN125" s="26"/>
      <c r="AO125" s="26"/>
      <c r="AP125" s="26"/>
      <c r="AQ125" s="26"/>
      <c r="AR125" s="26"/>
      <c r="AV125" s="4"/>
      <c r="AW125" s="4"/>
      <c r="AX125" s="4"/>
      <c r="AY125" s="4"/>
      <c r="BA125" s="4"/>
    </row>
    <row r="126" spans="1:53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H126" s="26"/>
      <c r="AI126" s="36"/>
      <c r="AJ126" s="3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BA126" s="4"/>
    </row>
    <row r="127" spans="1:53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H127" s="31"/>
      <c r="AI127" s="36"/>
      <c r="AJ127" s="3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BA127" s="4"/>
    </row>
    <row r="128" spans="1:53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H128" s="31"/>
      <c r="AI128" s="36"/>
      <c r="AJ128" s="3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</row>
    <row r="129" spans="1:50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H129" s="31"/>
      <c r="AJ129" s="3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</row>
    <row r="130" spans="1:50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H130" s="31"/>
      <c r="AJ130" s="3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</row>
    <row r="131" spans="1:50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H131" s="31"/>
      <c r="AJ131" s="3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</row>
    <row r="132" spans="1:50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H132" s="26"/>
      <c r="AJ132" s="3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</row>
    <row r="133" spans="1:50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H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</row>
    <row r="134" spans="1:50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H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</row>
    <row r="135" spans="1:50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H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</row>
    <row r="136" spans="1:50" x14ac:dyDescent="0.4">
      <c r="Y136" s="1"/>
      <c r="Z136" s="1"/>
      <c r="AA136" s="1"/>
      <c r="AH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</row>
    <row r="137" spans="1:50" x14ac:dyDescent="0.4">
      <c r="AH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</row>
    <row r="138" spans="1:50" x14ac:dyDescent="0.4">
      <c r="AH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</row>
    <row r="139" spans="1:50" x14ac:dyDescent="0.4">
      <c r="AH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</row>
    <row r="140" spans="1:50" x14ac:dyDescent="0.4">
      <c r="AH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</row>
    <row r="141" spans="1:50" x14ac:dyDescent="0.4">
      <c r="AH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</row>
    <row r="142" spans="1:50" x14ac:dyDescent="0.4">
      <c r="AH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</row>
    <row r="143" spans="1:50" x14ac:dyDescent="0.4">
      <c r="AH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</row>
    <row r="144" spans="1:50" x14ac:dyDescent="0.4">
      <c r="AH144" s="26"/>
    </row>
  </sheetData>
  <mergeCells count="15">
    <mergeCell ref="AC84:AC85"/>
    <mergeCell ref="AD84:AD85"/>
    <mergeCell ref="AE84:AE85"/>
    <mergeCell ref="AF85:AG85"/>
    <mergeCell ref="AC83:AG83"/>
    <mergeCell ref="A1:F3"/>
    <mergeCell ref="AJ8:AX8"/>
    <mergeCell ref="AJ39:AW39"/>
    <mergeCell ref="AJ40:AW40"/>
    <mergeCell ref="AC8:AF8"/>
    <mergeCell ref="AC92:AG92"/>
    <mergeCell ref="AC93:AC94"/>
    <mergeCell ref="AD93:AD94"/>
    <mergeCell ref="AE93:AE94"/>
    <mergeCell ref="AF94:AG94"/>
  </mergeCells>
  <phoneticPr fontId="12" type="noConversion"/>
  <pageMargins left="0.7" right="0.7" top="0.75" bottom="0.75" header="0.3" footer="0.3"/>
  <pageSetup paperSize="9" orientation="portrait" r:id="rId1"/>
  <ignoredErrors>
    <ignoredError sqref="AW10:AW31 AW42:AW69 AW32:AW37 AD95:AE96 AD98:AD99 AD97 AE97:AE9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2"/>
  <sheetViews>
    <sheetView showGridLines="0" zoomScale="80" zoomScaleNormal="80" workbookViewId="0">
      <selection activeCell="D26" sqref="D26"/>
    </sheetView>
  </sheetViews>
  <sheetFormatPr baseColWidth="10" defaultColWidth="9.109375" defaultRowHeight="15" x14ac:dyDescent="0.35"/>
  <cols>
    <col min="1" max="1" width="26.5546875" style="7" customWidth="1"/>
    <col min="2" max="2" width="15.77734375" style="79" customWidth="1"/>
    <col min="3" max="3" width="15.77734375" style="93" customWidth="1"/>
    <col min="4" max="4" width="15.77734375" style="79" customWidth="1"/>
    <col min="5" max="5" width="15.77734375" style="93" customWidth="1"/>
    <col min="6" max="7" width="15.77734375" style="71" bestFit="1" customWidth="1"/>
    <col min="8" max="8" width="11.88671875" style="77" customWidth="1"/>
    <col min="9" max="9" width="10.5546875" style="13" customWidth="1"/>
    <col min="10" max="10" width="9.88671875" style="7" bestFit="1" customWidth="1"/>
    <col min="11" max="11" width="19.5546875" style="7" bestFit="1" customWidth="1"/>
    <col min="12" max="12" width="18.77734375" style="7" customWidth="1"/>
    <col min="13" max="13" width="20.44140625" style="7" customWidth="1"/>
    <col min="14" max="14" width="10.109375" style="7" bestFit="1" customWidth="1"/>
    <col min="15" max="15" width="13.77734375" style="7" bestFit="1" customWidth="1"/>
    <col min="16" max="16384" width="9.109375" style="7"/>
  </cols>
  <sheetData>
    <row r="1" spans="1:17" x14ac:dyDescent="0.35">
      <c r="A1" s="308"/>
      <c r="F1" s="70"/>
    </row>
    <row r="2" spans="1:17" x14ac:dyDescent="0.35">
      <c r="A2" s="308"/>
      <c r="B2" s="80"/>
      <c r="D2" s="80"/>
      <c r="I2" s="11"/>
    </row>
    <row r="3" spans="1:17" x14ac:dyDescent="0.35">
      <c r="A3" s="308"/>
      <c r="B3" s="80"/>
      <c r="D3" s="80"/>
      <c r="I3" s="11"/>
    </row>
    <row r="4" spans="1:17" s="8" customFormat="1" x14ac:dyDescent="0.35">
      <c r="A4" s="9" t="s">
        <v>6</v>
      </c>
      <c r="B4" s="81"/>
      <c r="C4" s="94"/>
      <c r="D4" s="80"/>
      <c r="E4" s="94"/>
      <c r="F4" s="70"/>
      <c r="G4" s="70"/>
      <c r="H4" s="78"/>
      <c r="I4" s="12"/>
    </row>
    <row r="5" spans="1:17" s="8" customFormat="1" x14ac:dyDescent="0.35">
      <c r="A5" s="9" t="s">
        <v>30</v>
      </c>
      <c r="B5" s="81"/>
      <c r="C5" s="94"/>
      <c r="D5" s="81"/>
      <c r="E5" s="94"/>
      <c r="F5" s="70"/>
      <c r="G5" s="70"/>
      <c r="H5" s="78"/>
      <c r="I5" s="12"/>
    </row>
    <row r="6" spans="1:17" s="8" customFormat="1" x14ac:dyDescent="0.35">
      <c r="A6" s="9" t="s">
        <v>118</v>
      </c>
      <c r="B6" s="81"/>
      <c r="C6" s="94"/>
      <c r="D6" s="81"/>
      <c r="E6" s="94"/>
      <c r="F6" s="72"/>
      <c r="G6" s="70"/>
      <c r="H6" s="78"/>
      <c r="I6" s="12"/>
    </row>
    <row r="7" spans="1:17" s="8" customFormat="1" x14ac:dyDescent="0.35">
      <c r="A7" s="58" t="s">
        <v>0</v>
      </c>
      <c r="B7" s="81"/>
      <c r="C7" s="94"/>
      <c r="D7" s="81"/>
      <c r="E7" s="94"/>
      <c r="F7" s="70"/>
      <c r="G7" s="70"/>
      <c r="H7" s="72"/>
      <c r="I7" s="48"/>
    </row>
    <row r="8" spans="1:17" s="8" customFormat="1" ht="15.6" thickBot="1" x14ac:dyDescent="0.4">
      <c r="A8" s="58" t="s">
        <v>9</v>
      </c>
      <c r="B8" s="81"/>
      <c r="C8" s="94"/>
      <c r="D8" s="81"/>
      <c r="E8" s="94"/>
      <c r="F8" s="70"/>
      <c r="G8" s="70"/>
      <c r="H8" s="72"/>
      <c r="I8" s="48"/>
    </row>
    <row r="9" spans="1:17" ht="15.6" thickBot="1" x14ac:dyDescent="0.4">
      <c r="A9" s="59"/>
      <c r="B9" s="80"/>
      <c r="D9" s="80"/>
      <c r="F9" s="176"/>
      <c r="G9" s="176"/>
      <c r="I9" s="11"/>
      <c r="L9" s="294" t="s">
        <v>109</v>
      </c>
      <c r="M9" s="295"/>
    </row>
    <row r="10" spans="1:17" ht="15" customHeight="1" thickBot="1" x14ac:dyDescent="0.4">
      <c r="A10" s="298" t="s">
        <v>59</v>
      </c>
      <c r="B10" s="309">
        <v>44531</v>
      </c>
      <c r="C10" s="301"/>
      <c r="D10" s="309">
        <v>44896</v>
      </c>
      <c r="E10" s="301"/>
      <c r="F10" s="310" t="s">
        <v>31</v>
      </c>
      <c r="G10" s="311"/>
      <c r="H10" s="306" t="s">
        <v>32</v>
      </c>
      <c r="I10" s="114"/>
      <c r="K10" s="50"/>
      <c r="L10" s="296"/>
      <c r="M10" s="297"/>
    </row>
    <row r="11" spans="1:17" ht="15" customHeight="1" thickBot="1" x14ac:dyDescent="0.4">
      <c r="A11" s="312"/>
      <c r="B11" s="125" t="s">
        <v>5</v>
      </c>
      <c r="C11" s="118" t="s">
        <v>1</v>
      </c>
      <c r="D11" s="119" t="s">
        <v>5</v>
      </c>
      <c r="E11" s="118" t="s">
        <v>1</v>
      </c>
      <c r="F11" s="177" t="s">
        <v>5</v>
      </c>
      <c r="G11" s="177" t="s">
        <v>1</v>
      </c>
      <c r="H11" s="307"/>
      <c r="I11" s="114"/>
      <c r="K11" s="50"/>
      <c r="L11" s="123">
        <v>2021</v>
      </c>
      <c r="M11" s="123">
        <v>2022</v>
      </c>
      <c r="N11" s="14"/>
      <c r="O11" s="14"/>
      <c r="P11" s="14"/>
      <c r="Q11" s="14"/>
    </row>
    <row r="12" spans="1:17" ht="15.6" thickBot="1" x14ac:dyDescent="0.4">
      <c r="A12" s="197" t="s">
        <v>58</v>
      </c>
      <c r="B12" s="198">
        <v>1985547.43</v>
      </c>
      <c r="C12" s="199">
        <v>750073</v>
      </c>
      <c r="D12" s="200">
        <v>2249318.7200000002</v>
      </c>
      <c r="E12" s="199">
        <v>910794</v>
      </c>
      <c r="F12" s="201">
        <f>IFERROR(D12/B12-1,0)</f>
        <v>0.13284562534978095</v>
      </c>
      <c r="G12" s="196">
        <f>IFERROR(E12/C12-1,0)</f>
        <v>0.2142738106824269</v>
      </c>
      <c r="H12" s="178">
        <f>+E12/$E$68</f>
        <v>4.6144589115090515E-3</v>
      </c>
      <c r="K12" s="120" t="s">
        <v>34</v>
      </c>
      <c r="L12" s="179">
        <f>+C12/$C$68</f>
        <v>4.0394579799012467E-3</v>
      </c>
      <c r="M12" s="180">
        <f>+H12</f>
        <v>4.6144589115090515E-3</v>
      </c>
    </row>
    <row r="13" spans="1:17" ht="15.6" thickBot="1" x14ac:dyDescent="0.4">
      <c r="A13" s="231" t="s">
        <v>56</v>
      </c>
      <c r="B13" s="232">
        <v>667300.65</v>
      </c>
      <c r="C13" s="233">
        <v>242482</v>
      </c>
      <c r="D13" s="212">
        <v>1427505.72</v>
      </c>
      <c r="E13" s="233">
        <v>557546</v>
      </c>
      <c r="F13" s="218">
        <f t="shared" ref="F13:F67" si="0">IFERROR(D13/B13-1,0)</f>
        <v>1.1392242312366996</v>
      </c>
      <c r="G13" s="234">
        <f t="shared" ref="G13:G67" si="1">IFERROR(E13/C13-1,0)</f>
        <v>1.2993294347621678</v>
      </c>
      <c r="H13" s="178"/>
      <c r="K13" s="121" t="s">
        <v>78</v>
      </c>
      <c r="L13" s="179">
        <f>+C16/$C$68</f>
        <v>2.9262890161142856E-2</v>
      </c>
      <c r="M13" s="181">
        <f>+H16</f>
        <v>2.0393884458051435E-2</v>
      </c>
    </row>
    <row r="14" spans="1:17" ht="15.6" thickBot="1" x14ac:dyDescent="0.4">
      <c r="A14" s="231" t="s">
        <v>57</v>
      </c>
      <c r="B14" s="232">
        <v>1318246.78</v>
      </c>
      <c r="C14" s="233">
        <v>507591</v>
      </c>
      <c r="D14" s="232">
        <v>725711</v>
      </c>
      <c r="E14" s="233">
        <v>311383</v>
      </c>
      <c r="F14" s="235">
        <f t="shared" si="0"/>
        <v>-0.44948775069262825</v>
      </c>
      <c r="G14" s="236">
        <f t="shared" si="1"/>
        <v>-0.38654743681428549</v>
      </c>
      <c r="H14" s="167"/>
      <c r="K14" s="121" t="s">
        <v>49</v>
      </c>
      <c r="L14" s="179">
        <f>+C28/$C$68</f>
        <v>0.52021920317264125</v>
      </c>
      <c r="M14" s="181">
        <f>+H28</f>
        <v>0.5873969278728367</v>
      </c>
    </row>
    <row r="15" spans="1:17" ht="15.6" thickBot="1" x14ac:dyDescent="0.4">
      <c r="A15" s="231" t="s">
        <v>69</v>
      </c>
      <c r="B15" s="232">
        <v>0</v>
      </c>
      <c r="C15" s="233">
        <v>0</v>
      </c>
      <c r="D15" s="232">
        <v>96102</v>
      </c>
      <c r="E15" s="233">
        <v>41865</v>
      </c>
      <c r="F15" s="235">
        <f t="shared" si="0"/>
        <v>0</v>
      </c>
      <c r="G15" s="237">
        <f t="shared" si="1"/>
        <v>0</v>
      </c>
      <c r="H15" s="167"/>
      <c r="K15" s="121" t="s">
        <v>81</v>
      </c>
      <c r="L15" s="179">
        <f>+C30/$C$68</f>
        <v>5.1999012357093442E-2</v>
      </c>
      <c r="M15" s="181">
        <f>+H30</f>
        <v>4.4725567788894798E-2</v>
      </c>
    </row>
    <row r="16" spans="1:17" ht="15.6" thickBot="1" x14ac:dyDescent="0.4">
      <c r="A16" s="197" t="s">
        <v>116</v>
      </c>
      <c r="B16" s="198">
        <v>16541564.49</v>
      </c>
      <c r="C16" s="199">
        <v>5433725</v>
      </c>
      <c r="D16" s="198">
        <v>10291090.5</v>
      </c>
      <c r="E16" s="199">
        <v>4025310</v>
      </c>
      <c r="F16" s="204">
        <f>IFERROR(D16/B16-1,0)</f>
        <v>-0.37786474149882543</v>
      </c>
      <c r="G16" s="238">
        <f t="shared" si="1"/>
        <v>-0.25919880008649687</v>
      </c>
      <c r="H16" s="178">
        <f t="shared" ref="H16" si="2">+E16/$E$68</f>
        <v>2.0393884458051435E-2</v>
      </c>
      <c r="K16" s="121" t="s">
        <v>2</v>
      </c>
      <c r="L16" s="179">
        <f>+C41/$C$68</f>
        <v>0.20209106049072614</v>
      </c>
      <c r="M16" s="181">
        <f>+H41</f>
        <v>0.19570667266097677</v>
      </c>
    </row>
    <row r="17" spans="1:14" ht="15.6" thickBot="1" x14ac:dyDescent="0.4">
      <c r="A17" s="217" t="s">
        <v>55</v>
      </c>
      <c r="B17" s="212">
        <v>5382345.3300000001</v>
      </c>
      <c r="C17" s="211">
        <v>1628526</v>
      </c>
      <c r="D17" s="212">
        <v>2998556.7600000002</v>
      </c>
      <c r="E17" s="211">
        <v>1173612</v>
      </c>
      <c r="F17" s="218">
        <f t="shared" si="0"/>
        <v>-0.44289030596258672</v>
      </c>
      <c r="G17" s="219">
        <f t="shared" si="1"/>
        <v>-0.2793409500370273</v>
      </c>
      <c r="H17" s="207"/>
      <c r="K17" s="122" t="s">
        <v>3</v>
      </c>
      <c r="L17" s="179">
        <f>+C43/$C$68</f>
        <v>0.19138479747477236</v>
      </c>
      <c r="M17" s="181">
        <f>+H43</f>
        <v>0.14665343029016445</v>
      </c>
    </row>
    <row r="18" spans="1:14" ht="15.6" thickBot="1" x14ac:dyDescent="0.4">
      <c r="A18" s="231" t="s">
        <v>52</v>
      </c>
      <c r="B18" s="232">
        <v>3777678.8000000003</v>
      </c>
      <c r="C18" s="233">
        <v>1348361</v>
      </c>
      <c r="D18" s="232">
        <v>2605736.7999999998</v>
      </c>
      <c r="E18" s="233">
        <v>1087268</v>
      </c>
      <c r="F18" s="235">
        <f t="shared" si="0"/>
        <v>-0.3102280691518825</v>
      </c>
      <c r="G18" s="239">
        <f t="shared" si="1"/>
        <v>-0.19363731226281389</v>
      </c>
      <c r="H18" s="182"/>
      <c r="K18" s="122" t="s">
        <v>67</v>
      </c>
      <c r="L18" s="179">
        <f>+C66/$C$68</f>
        <v>1.0035783637227008E-3</v>
      </c>
      <c r="M18" s="181">
        <f>+H66</f>
        <v>5.0905801756675486E-4</v>
      </c>
    </row>
    <row r="19" spans="1:14" x14ac:dyDescent="0.35">
      <c r="A19" s="231" t="s">
        <v>53</v>
      </c>
      <c r="B19" s="232">
        <v>3177704.92</v>
      </c>
      <c r="C19" s="233">
        <v>1079498</v>
      </c>
      <c r="D19" s="232">
        <v>1863245.8</v>
      </c>
      <c r="E19" s="233">
        <v>682491</v>
      </c>
      <c r="F19" s="235">
        <f t="shared" si="0"/>
        <v>-0.41365046569522257</v>
      </c>
      <c r="G19" s="239">
        <f t="shared" si="1"/>
        <v>-0.36777001902736273</v>
      </c>
      <c r="H19" s="182"/>
    </row>
    <row r="20" spans="1:14" x14ac:dyDescent="0.35">
      <c r="A20" s="231" t="s">
        <v>54</v>
      </c>
      <c r="B20" s="232">
        <v>2791225.84</v>
      </c>
      <c r="C20" s="233">
        <v>902512</v>
      </c>
      <c r="D20" s="232">
        <v>1159558.78</v>
      </c>
      <c r="E20" s="233">
        <v>431183</v>
      </c>
      <c r="F20" s="235">
        <f t="shared" si="0"/>
        <v>-0.58457006115993826</v>
      </c>
      <c r="G20" s="239">
        <f>IFERROR(E20/C20-1,0)</f>
        <v>-0.5222412555179321</v>
      </c>
      <c r="H20" s="182"/>
    </row>
    <row r="21" spans="1:14" x14ac:dyDescent="0.35">
      <c r="A21" s="231" t="s">
        <v>82</v>
      </c>
      <c r="B21" s="232">
        <v>258397.6</v>
      </c>
      <c r="C21" s="233">
        <v>84084</v>
      </c>
      <c r="D21" s="232">
        <v>487963.4</v>
      </c>
      <c r="E21" s="233">
        <v>198754</v>
      </c>
      <c r="F21" s="235">
        <f>IFERROR(D21/B21-1,0)</f>
        <v>0.88842079028597798</v>
      </c>
      <c r="G21" s="235">
        <f t="shared" si="1"/>
        <v>1.3637552923267209</v>
      </c>
      <c r="H21" s="182"/>
    </row>
    <row r="22" spans="1:14" x14ac:dyDescent="0.35">
      <c r="A22" s="231" t="s">
        <v>79</v>
      </c>
      <c r="B22" s="232">
        <v>201600</v>
      </c>
      <c r="C22" s="233">
        <v>72000</v>
      </c>
      <c r="D22" s="232">
        <v>324508.90000000002</v>
      </c>
      <c r="E22" s="233">
        <v>134390</v>
      </c>
      <c r="F22" s="235">
        <f t="shared" si="0"/>
        <v>0.60966716269841292</v>
      </c>
      <c r="G22" s="235">
        <f t="shared" si="1"/>
        <v>0.86652777777777779</v>
      </c>
      <c r="H22" s="182"/>
    </row>
    <row r="23" spans="1:14" x14ac:dyDescent="0.35">
      <c r="A23" s="231" t="s">
        <v>91</v>
      </c>
      <c r="B23" s="232">
        <v>372971.5</v>
      </c>
      <c r="C23" s="233">
        <v>130244</v>
      </c>
      <c r="D23" s="232">
        <v>247852.84</v>
      </c>
      <c r="E23" s="233">
        <v>98129</v>
      </c>
      <c r="F23" s="235">
        <f t="shared" si="0"/>
        <v>-0.33546439875432843</v>
      </c>
      <c r="G23" s="235">
        <f t="shared" si="1"/>
        <v>-0.24657565799576175</v>
      </c>
      <c r="H23" s="182"/>
    </row>
    <row r="24" spans="1:14" x14ac:dyDescent="0.35">
      <c r="A24" s="231" t="s">
        <v>51</v>
      </c>
      <c r="B24" s="232">
        <v>456440.5</v>
      </c>
      <c r="C24" s="233">
        <v>144500</v>
      </c>
      <c r="D24" s="232">
        <v>185200</v>
      </c>
      <c r="E24" s="233">
        <v>80000</v>
      </c>
      <c r="F24" s="235">
        <f t="shared" si="0"/>
        <v>-0.59425160563096391</v>
      </c>
      <c r="G24" s="235">
        <f t="shared" si="1"/>
        <v>-0.44636678200692037</v>
      </c>
      <c r="H24" s="182"/>
    </row>
    <row r="25" spans="1:14" x14ac:dyDescent="0.35">
      <c r="A25" s="231" t="s">
        <v>86</v>
      </c>
      <c r="B25" s="232">
        <v>0</v>
      </c>
      <c r="C25" s="233">
        <v>0</v>
      </c>
      <c r="D25" s="232">
        <v>126454.90000000001</v>
      </c>
      <c r="E25" s="233">
        <v>52910</v>
      </c>
      <c r="F25" s="235">
        <f t="shared" si="0"/>
        <v>0</v>
      </c>
      <c r="G25" s="235">
        <f t="shared" si="1"/>
        <v>0</v>
      </c>
      <c r="H25" s="182"/>
    </row>
    <row r="26" spans="1:14" x14ac:dyDescent="0.35">
      <c r="A26" s="231" t="s">
        <v>83</v>
      </c>
      <c r="B26" s="232">
        <v>0</v>
      </c>
      <c r="C26" s="233">
        <v>0</v>
      </c>
      <c r="D26" s="232">
        <v>194987</v>
      </c>
      <c r="E26" s="233">
        <v>45263</v>
      </c>
      <c r="F26" s="235">
        <f t="shared" si="0"/>
        <v>0</v>
      </c>
      <c r="G26" s="239">
        <f t="shared" si="1"/>
        <v>0</v>
      </c>
      <c r="H26" s="182"/>
      <c r="K26" s="115"/>
      <c r="L26" s="115"/>
      <c r="M26" s="115"/>
    </row>
    <row r="27" spans="1:14" ht="15.6" thickBot="1" x14ac:dyDescent="0.4">
      <c r="A27" s="240" t="s">
        <v>64</v>
      </c>
      <c r="B27" s="241">
        <v>123200</v>
      </c>
      <c r="C27" s="242">
        <v>44000</v>
      </c>
      <c r="D27" s="241">
        <v>97025.32</v>
      </c>
      <c r="E27" s="242">
        <v>41310</v>
      </c>
      <c r="F27" s="243">
        <f t="shared" si="0"/>
        <v>-0.21245681818181816</v>
      </c>
      <c r="G27" s="244">
        <f t="shared" si="1"/>
        <v>-6.1136363636363655E-2</v>
      </c>
      <c r="H27" s="208"/>
      <c r="K27" s="99"/>
      <c r="L27" s="99"/>
    </row>
    <row r="28" spans="1:14" ht="15.6" thickBot="1" x14ac:dyDescent="0.4">
      <c r="A28" s="197" t="s">
        <v>49</v>
      </c>
      <c r="B28" s="198">
        <v>268731372.94</v>
      </c>
      <c r="C28" s="199">
        <v>96597707</v>
      </c>
      <c r="D28" s="198">
        <v>275456908.85000002</v>
      </c>
      <c r="E28" s="199">
        <v>115939400</v>
      </c>
      <c r="F28" s="196">
        <f t="shared" si="0"/>
        <v>2.502698451773866E-2</v>
      </c>
      <c r="G28" s="196">
        <f t="shared" si="1"/>
        <v>0.20022931807273636</v>
      </c>
      <c r="H28" s="185">
        <f>+E28/$E$68</f>
        <v>0.5873969278728367</v>
      </c>
      <c r="K28" s="99"/>
      <c r="L28" s="99"/>
      <c r="M28" s="99"/>
      <c r="N28" s="99"/>
    </row>
    <row r="29" spans="1:14" ht="15.6" thickBot="1" x14ac:dyDescent="0.4">
      <c r="A29" s="213" t="s">
        <v>49</v>
      </c>
      <c r="B29" s="214">
        <v>268731372.94</v>
      </c>
      <c r="C29" s="215">
        <v>96597707</v>
      </c>
      <c r="D29" s="214">
        <v>275456908.85000002</v>
      </c>
      <c r="E29" s="215">
        <v>115939400</v>
      </c>
      <c r="F29" s="216">
        <f t="shared" si="0"/>
        <v>2.502698451773866E-2</v>
      </c>
      <c r="G29" s="216">
        <f t="shared" si="1"/>
        <v>0.20022931807273636</v>
      </c>
      <c r="H29" s="184"/>
      <c r="K29" s="99"/>
      <c r="L29" s="99"/>
    </row>
    <row r="30" spans="1:14" ht="15.6" thickBot="1" x14ac:dyDescent="0.4">
      <c r="A30" s="245" t="s">
        <v>81</v>
      </c>
      <c r="B30" s="198">
        <v>28546928.949999988</v>
      </c>
      <c r="C30" s="199">
        <v>9655517</v>
      </c>
      <c r="D30" s="198">
        <v>21436411.340000033</v>
      </c>
      <c r="E30" s="246">
        <v>8827856</v>
      </c>
      <c r="F30" s="196">
        <f t="shared" si="0"/>
        <v>-0.24908170060793733</v>
      </c>
      <c r="G30" s="196">
        <f t="shared" si="1"/>
        <v>-8.5718972893942369E-2</v>
      </c>
      <c r="H30" s="178">
        <f t="shared" ref="H30" si="3">+E30/$E$68</f>
        <v>4.4725567788894798E-2</v>
      </c>
    </row>
    <row r="31" spans="1:14" x14ac:dyDescent="0.35">
      <c r="A31" s="209" t="s">
        <v>48</v>
      </c>
      <c r="B31" s="212">
        <v>6058893.96</v>
      </c>
      <c r="C31" s="211">
        <v>2258685</v>
      </c>
      <c r="D31" s="212">
        <v>5454878.6600000001</v>
      </c>
      <c r="E31" s="211">
        <v>2512547</v>
      </c>
      <c r="F31" s="210">
        <f t="shared" si="0"/>
        <v>-9.9690686780066984E-2</v>
      </c>
      <c r="G31" s="210">
        <f t="shared" si="1"/>
        <v>0.11239371581251922</v>
      </c>
      <c r="H31" s="207"/>
      <c r="K31" s="115"/>
      <c r="L31" s="115"/>
    </row>
    <row r="32" spans="1:14" x14ac:dyDescent="0.35">
      <c r="A32" s="247" t="s">
        <v>70</v>
      </c>
      <c r="B32" s="232">
        <v>0</v>
      </c>
      <c r="C32" s="233">
        <v>0</v>
      </c>
      <c r="D32" s="232">
        <v>5505997</v>
      </c>
      <c r="E32" s="233">
        <v>2283711</v>
      </c>
      <c r="F32" s="235">
        <f t="shared" si="0"/>
        <v>0</v>
      </c>
      <c r="G32" s="235">
        <f t="shared" si="1"/>
        <v>0</v>
      </c>
      <c r="H32" s="182"/>
    </row>
    <row r="33" spans="1:8" x14ac:dyDescent="0.35">
      <c r="A33" s="247" t="s">
        <v>50</v>
      </c>
      <c r="B33" s="232">
        <v>10189454.01</v>
      </c>
      <c r="C33" s="233">
        <v>3240900</v>
      </c>
      <c r="D33" s="232">
        <v>4675763.8899999997</v>
      </c>
      <c r="E33" s="233">
        <v>1812011</v>
      </c>
      <c r="F33" s="235">
        <f t="shared" si="0"/>
        <v>-0.54111732724725259</v>
      </c>
      <c r="G33" s="248">
        <f t="shared" si="1"/>
        <v>-0.44089265327532479</v>
      </c>
      <c r="H33" s="182"/>
    </row>
    <row r="34" spans="1:8" x14ac:dyDescent="0.35">
      <c r="A34" s="247" t="s">
        <v>47</v>
      </c>
      <c r="B34" s="232">
        <v>3009619.9</v>
      </c>
      <c r="C34" s="233">
        <v>826021</v>
      </c>
      <c r="D34" s="232">
        <v>2533194.17</v>
      </c>
      <c r="E34" s="233">
        <v>943483</v>
      </c>
      <c r="F34" s="235">
        <f t="shared" si="0"/>
        <v>-0.15830096352034351</v>
      </c>
      <c r="G34" s="235">
        <f t="shared" si="1"/>
        <v>0.14220219582795113</v>
      </c>
      <c r="H34" s="182"/>
    </row>
    <row r="35" spans="1:8" x14ac:dyDescent="0.35">
      <c r="A35" s="247" t="s">
        <v>76</v>
      </c>
      <c r="B35" s="232">
        <v>7251804.5800000001</v>
      </c>
      <c r="C35" s="233">
        <v>2567771</v>
      </c>
      <c r="D35" s="232">
        <v>1423556.46</v>
      </c>
      <c r="E35" s="233">
        <v>562619</v>
      </c>
      <c r="F35" s="235">
        <f t="shared" si="0"/>
        <v>-0.80369624632107772</v>
      </c>
      <c r="G35" s="235">
        <f t="shared" si="1"/>
        <v>-0.78089206553076584</v>
      </c>
      <c r="H35" s="182"/>
    </row>
    <row r="36" spans="1:8" x14ac:dyDescent="0.35">
      <c r="A36" s="247" t="s">
        <v>60</v>
      </c>
      <c r="B36" s="232">
        <v>1010160</v>
      </c>
      <c r="C36" s="233">
        <v>423285</v>
      </c>
      <c r="D36" s="232">
        <v>844387.94000000006</v>
      </c>
      <c r="E36" s="233">
        <v>342483</v>
      </c>
      <c r="F36" s="235">
        <f t="shared" si="0"/>
        <v>-0.16410475568226812</v>
      </c>
      <c r="G36" s="235">
        <f t="shared" si="1"/>
        <v>-0.1908926609731032</v>
      </c>
      <c r="H36" s="182"/>
    </row>
    <row r="37" spans="1:8" x14ac:dyDescent="0.35">
      <c r="A37" s="247" t="s">
        <v>93</v>
      </c>
      <c r="B37" s="232">
        <v>99612.5</v>
      </c>
      <c r="C37" s="233">
        <v>30650</v>
      </c>
      <c r="D37" s="232">
        <v>398115.22000000003</v>
      </c>
      <c r="E37" s="233">
        <v>131490</v>
      </c>
      <c r="F37" s="235">
        <f t="shared" si="0"/>
        <v>2.9966391768101395</v>
      </c>
      <c r="G37" s="235">
        <f t="shared" si="1"/>
        <v>3.2900489396411094</v>
      </c>
      <c r="H37" s="182"/>
    </row>
    <row r="38" spans="1:8" x14ac:dyDescent="0.35">
      <c r="A38" s="247" t="s">
        <v>105</v>
      </c>
      <c r="B38" s="232">
        <v>0</v>
      </c>
      <c r="C38" s="233">
        <v>0</v>
      </c>
      <c r="D38" s="232">
        <v>270162.90000000002</v>
      </c>
      <c r="E38" s="233">
        <v>100477</v>
      </c>
      <c r="F38" s="235">
        <f t="shared" si="0"/>
        <v>0</v>
      </c>
      <c r="G38" s="235">
        <f t="shared" si="1"/>
        <v>0</v>
      </c>
      <c r="H38" s="182"/>
    </row>
    <row r="39" spans="1:8" x14ac:dyDescent="0.35">
      <c r="A39" s="247" t="s">
        <v>65</v>
      </c>
      <c r="B39" s="232">
        <v>927384</v>
      </c>
      <c r="C39" s="233">
        <v>308205</v>
      </c>
      <c r="D39" s="232">
        <v>212615.1</v>
      </c>
      <c r="E39" s="233">
        <v>88285</v>
      </c>
      <c r="F39" s="235">
        <f t="shared" si="0"/>
        <v>-0.77073671747625583</v>
      </c>
      <c r="G39" s="235">
        <f t="shared" si="1"/>
        <v>-0.71355104557031845</v>
      </c>
      <c r="H39" s="182"/>
    </row>
    <row r="40" spans="1:8" ht="15.6" thickBot="1" x14ac:dyDescent="0.4">
      <c r="A40" s="247" t="s">
        <v>107</v>
      </c>
      <c r="B40" s="241">
        <v>0</v>
      </c>
      <c r="C40" s="242">
        <v>0</v>
      </c>
      <c r="D40" s="241">
        <v>117740</v>
      </c>
      <c r="E40" s="242">
        <v>50750</v>
      </c>
      <c r="F40" s="243">
        <f t="shared" si="0"/>
        <v>0</v>
      </c>
      <c r="G40" s="243">
        <f t="shared" si="1"/>
        <v>0</v>
      </c>
      <c r="H40" s="208"/>
    </row>
    <row r="41" spans="1:8" ht="15.6" thickBot="1" x14ac:dyDescent="0.4">
      <c r="A41" s="183" t="s">
        <v>2</v>
      </c>
      <c r="B41" s="249">
        <v>117068541.68000001</v>
      </c>
      <c r="C41" s="193">
        <v>37525591</v>
      </c>
      <c r="D41" s="192">
        <v>107079747</v>
      </c>
      <c r="E41" s="193">
        <v>38628248</v>
      </c>
      <c r="F41" s="195">
        <f t="shared" si="0"/>
        <v>-8.5324328266630278E-2</v>
      </c>
      <c r="G41" s="195">
        <f t="shared" si="1"/>
        <v>2.9384134149945895E-2</v>
      </c>
      <c r="H41" s="185">
        <f>+E41/$E$68</f>
        <v>0.19570667266097677</v>
      </c>
    </row>
    <row r="42" spans="1:8" ht="15.6" thickBot="1" x14ac:dyDescent="0.4">
      <c r="A42" s="250" t="s">
        <v>2</v>
      </c>
      <c r="B42" s="251">
        <v>117068541.68000001</v>
      </c>
      <c r="C42" s="252">
        <v>37525591</v>
      </c>
      <c r="D42" s="251">
        <v>107079747</v>
      </c>
      <c r="E42" s="253">
        <v>38628248</v>
      </c>
      <c r="F42" s="254">
        <f t="shared" si="0"/>
        <v>-8.5324328266630278E-2</v>
      </c>
      <c r="G42" s="254">
        <f t="shared" si="1"/>
        <v>2.9384134149945895E-2</v>
      </c>
      <c r="H42" s="184"/>
    </row>
    <row r="43" spans="1:8" ht="15.6" thickBot="1" x14ac:dyDescent="0.4">
      <c r="A43" s="183" t="s">
        <v>3</v>
      </c>
      <c r="B43" s="192">
        <v>105743409.29000001</v>
      </c>
      <c r="C43" s="255">
        <v>35537582</v>
      </c>
      <c r="D43" s="192">
        <v>73666093.950000003</v>
      </c>
      <c r="E43" s="256">
        <v>28946203</v>
      </c>
      <c r="F43" s="195">
        <f t="shared" si="0"/>
        <v>-0.30335049300357209</v>
      </c>
      <c r="G43" s="257">
        <f t="shared" si="1"/>
        <v>-0.18547629380074315</v>
      </c>
      <c r="H43" s="185">
        <f>+E43/$E$68</f>
        <v>0.14665343029016445</v>
      </c>
    </row>
    <row r="44" spans="1:8" x14ac:dyDescent="0.35">
      <c r="A44" s="258" t="s">
        <v>46</v>
      </c>
      <c r="B44" s="259">
        <v>27016180.449999999</v>
      </c>
      <c r="C44" s="260">
        <v>9770153</v>
      </c>
      <c r="D44" s="259">
        <v>19262285.620000001</v>
      </c>
      <c r="E44" s="260">
        <v>8107333</v>
      </c>
      <c r="F44" s="261">
        <f t="shared" si="0"/>
        <v>-0.28700929224064309</v>
      </c>
      <c r="G44" s="261">
        <f t="shared" si="1"/>
        <v>-0.17019385469193782</v>
      </c>
      <c r="H44" s="207"/>
    </row>
    <row r="45" spans="1:8" x14ac:dyDescent="0.35">
      <c r="A45" s="247" t="s">
        <v>44</v>
      </c>
      <c r="B45" s="232">
        <v>22882230.150000002</v>
      </c>
      <c r="C45" s="233">
        <v>7344249</v>
      </c>
      <c r="D45" s="232">
        <v>16198902.26</v>
      </c>
      <c r="E45" s="233">
        <v>5958010</v>
      </c>
      <c r="F45" s="235">
        <f t="shared" si="0"/>
        <v>-0.29207502267867902</v>
      </c>
      <c r="G45" s="248">
        <f t="shared" si="1"/>
        <v>-0.18875163410173046</v>
      </c>
      <c r="H45" s="182"/>
    </row>
    <row r="46" spans="1:8" x14ac:dyDescent="0.35">
      <c r="A46" s="247" t="s">
        <v>45</v>
      </c>
      <c r="B46" s="232">
        <v>16936350.75</v>
      </c>
      <c r="C46" s="233">
        <v>5703785</v>
      </c>
      <c r="D46" s="232">
        <v>12373460.189999999</v>
      </c>
      <c r="E46" s="233">
        <v>5181698</v>
      </c>
      <c r="F46" s="235">
        <f t="shared" si="0"/>
        <v>-0.26941403300826183</v>
      </c>
      <c r="G46" s="248">
        <f t="shared" si="1"/>
        <v>-9.1533429117682363E-2</v>
      </c>
      <c r="H46" s="182"/>
    </row>
    <row r="47" spans="1:8" x14ac:dyDescent="0.35">
      <c r="A47" s="247" t="s">
        <v>43</v>
      </c>
      <c r="B47" s="232">
        <v>13862881.780000001</v>
      </c>
      <c r="C47" s="233">
        <v>5402262</v>
      </c>
      <c r="D47" s="232">
        <v>7544862.5300000003</v>
      </c>
      <c r="E47" s="233">
        <v>3272861</v>
      </c>
      <c r="F47" s="235">
        <f t="shared" si="0"/>
        <v>-0.45575078474051589</v>
      </c>
      <c r="G47" s="239">
        <f t="shared" si="1"/>
        <v>-0.3941684057529975</v>
      </c>
      <c r="H47" s="182"/>
    </row>
    <row r="48" spans="1:8" x14ac:dyDescent="0.35">
      <c r="A48" s="247" t="s">
        <v>42</v>
      </c>
      <c r="B48" s="232">
        <v>2991693.0500000003</v>
      </c>
      <c r="C48" s="233">
        <v>674602</v>
      </c>
      <c r="D48" s="232">
        <v>4788502.3499999996</v>
      </c>
      <c r="E48" s="233">
        <v>1719067</v>
      </c>
      <c r="F48" s="235">
        <f t="shared" si="0"/>
        <v>0.60059948329257873</v>
      </c>
      <c r="G48" s="235">
        <f t="shared" si="1"/>
        <v>1.5482684605144961</v>
      </c>
      <c r="H48" s="182"/>
    </row>
    <row r="49" spans="1:15" x14ac:dyDescent="0.35">
      <c r="A49" s="247" t="s">
        <v>40</v>
      </c>
      <c r="B49" s="232">
        <v>6251027.8100000005</v>
      </c>
      <c r="C49" s="233">
        <v>1618540</v>
      </c>
      <c r="D49" s="232">
        <v>3812559.8000000003</v>
      </c>
      <c r="E49" s="233">
        <v>1078473</v>
      </c>
      <c r="F49" s="235">
        <f t="shared" si="0"/>
        <v>-0.39009073133526817</v>
      </c>
      <c r="G49" s="248">
        <f t="shared" si="1"/>
        <v>-0.33367541117303245</v>
      </c>
      <c r="H49" s="182"/>
    </row>
    <row r="50" spans="1:15" x14ac:dyDescent="0.35">
      <c r="A50" s="247" t="s">
        <v>41</v>
      </c>
      <c r="B50" s="232">
        <v>4197160.78</v>
      </c>
      <c r="C50" s="233">
        <v>1003758</v>
      </c>
      <c r="D50" s="232">
        <v>3142760.71</v>
      </c>
      <c r="E50" s="233">
        <v>1028729</v>
      </c>
      <c r="F50" s="235">
        <f t="shared" si="0"/>
        <v>-0.25121745991346089</v>
      </c>
      <c r="G50" s="235">
        <f t="shared" si="1"/>
        <v>2.4877510316231533E-2</v>
      </c>
      <c r="H50" s="182"/>
    </row>
    <row r="51" spans="1:15" x14ac:dyDescent="0.35">
      <c r="A51" s="247" t="s">
        <v>37</v>
      </c>
      <c r="B51" s="232">
        <v>2372509.91</v>
      </c>
      <c r="C51" s="233">
        <v>841879</v>
      </c>
      <c r="D51" s="232">
        <v>2317326.67</v>
      </c>
      <c r="E51" s="233">
        <v>925350</v>
      </c>
      <c r="F51" s="235">
        <f t="shared" si="0"/>
        <v>-2.3259434983772143E-2</v>
      </c>
      <c r="G51" s="235">
        <f t="shared" si="1"/>
        <v>9.9148452449817626E-2</v>
      </c>
      <c r="H51" s="182"/>
    </row>
    <row r="52" spans="1:15" x14ac:dyDescent="0.35">
      <c r="A52" s="247" t="s">
        <v>84</v>
      </c>
      <c r="B52" s="232">
        <v>0</v>
      </c>
      <c r="C52" s="233">
        <v>0</v>
      </c>
      <c r="D52" s="232">
        <v>1274560.57</v>
      </c>
      <c r="E52" s="233">
        <v>554932</v>
      </c>
      <c r="F52" s="235">
        <f t="shared" si="0"/>
        <v>0</v>
      </c>
      <c r="G52" s="235">
        <f t="shared" si="1"/>
        <v>0</v>
      </c>
      <c r="H52" s="182"/>
    </row>
    <row r="53" spans="1:15" x14ac:dyDescent="0.35">
      <c r="A53" s="247" t="s">
        <v>38</v>
      </c>
      <c r="B53" s="232">
        <v>2537405.59</v>
      </c>
      <c r="C53" s="233">
        <v>894781</v>
      </c>
      <c r="D53" s="232">
        <v>808031.76</v>
      </c>
      <c r="E53" s="233">
        <v>332540</v>
      </c>
      <c r="F53" s="235">
        <f t="shared" si="0"/>
        <v>-0.68155199027523228</v>
      </c>
      <c r="G53" s="239">
        <f t="shared" si="1"/>
        <v>-0.62835598878384769</v>
      </c>
      <c r="H53" s="182"/>
    </row>
    <row r="54" spans="1:15" x14ac:dyDescent="0.35">
      <c r="A54" s="247" t="s">
        <v>71</v>
      </c>
      <c r="B54" s="232">
        <v>419560.4</v>
      </c>
      <c r="C54" s="233">
        <v>156543</v>
      </c>
      <c r="D54" s="232">
        <v>524050</v>
      </c>
      <c r="E54" s="233">
        <v>191006</v>
      </c>
      <c r="F54" s="235">
        <f t="shared" si="0"/>
        <v>0.24904542945425723</v>
      </c>
      <c r="G54" s="235">
        <f t="shared" si="1"/>
        <v>0.22015037401864035</v>
      </c>
      <c r="H54" s="182"/>
    </row>
    <row r="55" spans="1:15" x14ac:dyDescent="0.35">
      <c r="A55" s="247" t="s">
        <v>39</v>
      </c>
      <c r="B55" s="232">
        <v>1414284.44</v>
      </c>
      <c r="C55" s="233">
        <v>406685</v>
      </c>
      <c r="D55" s="232">
        <v>435269.7</v>
      </c>
      <c r="E55" s="233">
        <v>119393</v>
      </c>
      <c r="F55" s="235">
        <f t="shared" si="0"/>
        <v>-0.6922332681536113</v>
      </c>
      <c r="G55" s="248">
        <f t="shared" si="1"/>
        <v>-0.70642389072623768</v>
      </c>
      <c r="H55" s="182"/>
    </row>
    <row r="56" spans="1:15" x14ac:dyDescent="0.35">
      <c r="A56" s="247" t="s">
        <v>36</v>
      </c>
      <c r="B56" s="232">
        <v>253560.15</v>
      </c>
      <c r="C56" s="233">
        <v>100530</v>
      </c>
      <c r="D56" s="232">
        <v>244374.88</v>
      </c>
      <c r="E56" s="233">
        <v>105334</v>
      </c>
      <c r="F56" s="235">
        <f t="shared" si="0"/>
        <v>-3.6225211256579515E-2</v>
      </c>
      <c r="G56" s="248">
        <f>IFERROR(E56/C56-1,0)</f>
        <v>4.7786730329254956E-2</v>
      </c>
      <c r="H56" s="182"/>
    </row>
    <row r="57" spans="1:15" x14ac:dyDescent="0.35">
      <c r="A57" s="247" t="s">
        <v>108</v>
      </c>
      <c r="B57" s="232">
        <v>0</v>
      </c>
      <c r="C57" s="233">
        <v>0</v>
      </c>
      <c r="D57" s="232">
        <v>227612</v>
      </c>
      <c r="E57" s="233">
        <v>93100</v>
      </c>
      <c r="F57" s="235">
        <f t="shared" si="0"/>
        <v>0</v>
      </c>
      <c r="G57" s="239">
        <f t="shared" si="1"/>
        <v>0</v>
      </c>
      <c r="H57" s="182"/>
    </row>
    <row r="58" spans="1:15" x14ac:dyDescent="0.35">
      <c r="A58" s="247" t="s">
        <v>95</v>
      </c>
      <c r="B58" s="232">
        <v>0</v>
      </c>
      <c r="C58" s="233">
        <v>0</v>
      </c>
      <c r="D58" s="232">
        <v>122751.2</v>
      </c>
      <c r="E58" s="233">
        <v>52910</v>
      </c>
      <c r="F58" s="235">
        <f t="shared" si="0"/>
        <v>0</v>
      </c>
      <c r="G58" s="248">
        <f t="shared" si="1"/>
        <v>0</v>
      </c>
      <c r="H58" s="182"/>
    </row>
    <row r="59" spans="1:15" x14ac:dyDescent="0.35">
      <c r="A59" s="247" t="s">
        <v>74</v>
      </c>
      <c r="B59" s="232">
        <v>198672</v>
      </c>
      <c r="C59" s="233">
        <v>72488</v>
      </c>
      <c r="D59" s="232">
        <v>170962.2</v>
      </c>
      <c r="E59" s="233">
        <v>49921</v>
      </c>
      <c r="F59" s="235">
        <f t="shared" si="0"/>
        <v>-0.13947511476201979</v>
      </c>
      <c r="G59" s="239">
        <f t="shared" si="1"/>
        <v>-0.31132049442666376</v>
      </c>
      <c r="H59" s="182"/>
    </row>
    <row r="60" spans="1:15" x14ac:dyDescent="0.35">
      <c r="A60" s="247" t="s">
        <v>72</v>
      </c>
      <c r="B60" s="232">
        <v>0</v>
      </c>
      <c r="C60" s="233">
        <v>0</v>
      </c>
      <c r="D60" s="232">
        <v>109612.26000000001</v>
      </c>
      <c r="E60" s="233">
        <v>48501</v>
      </c>
      <c r="F60" s="235">
        <f t="shared" si="0"/>
        <v>0</v>
      </c>
      <c r="G60" s="239">
        <f t="shared" si="1"/>
        <v>0</v>
      </c>
      <c r="H60" s="182"/>
    </row>
    <row r="61" spans="1:15" x14ac:dyDescent="0.35">
      <c r="A61" s="247" t="s">
        <v>111</v>
      </c>
      <c r="B61" s="232">
        <v>0</v>
      </c>
      <c r="C61" s="233">
        <v>0</v>
      </c>
      <c r="D61" s="232">
        <v>108890.25</v>
      </c>
      <c r="E61" s="233">
        <v>44445</v>
      </c>
      <c r="F61" s="235">
        <f t="shared" si="0"/>
        <v>0</v>
      </c>
      <c r="G61" s="239">
        <f t="shared" si="1"/>
        <v>0</v>
      </c>
      <c r="H61" s="182"/>
    </row>
    <row r="62" spans="1:15" x14ac:dyDescent="0.35">
      <c r="A62" s="247" t="s">
        <v>85</v>
      </c>
      <c r="B62" s="232">
        <v>0</v>
      </c>
      <c r="C62" s="233">
        <v>0</v>
      </c>
      <c r="D62" s="232">
        <v>103584</v>
      </c>
      <c r="E62" s="233">
        <v>41600</v>
      </c>
      <c r="F62" s="235">
        <f t="shared" si="0"/>
        <v>0</v>
      </c>
      <c r="G62" s="239">
        <f t="shared" si="1"/>
        <v>0</v>
      </c>
      <c r="H62" s="182"/>
    </row>
    <row r="63" spans="1:15" s="88" customFormat="1" x14ac:dyDescent="0.35">
      <c r="A63" s="247" t="s">
        <v>77</v>
      </c>
      <c r="B63" s="232">
        <v>657548.55000000005</v>
      </c>
      <c r="C63" s="233">
        <v>224461</v>
      </c>
      <c r="D63" s="232">
        <v>95735</v>
      </c>
      <c r="E63" s="233">
        <v>41000</v>
      </c>
      <c r="F63" s="235">
        <f t="shared" si="0"/>
        <v>-0.85440618795372603</v>
      </c>
      <c r="G63" s="239">
        <f t="shared" si="1"/>
        <v>-0.81734020609370894</v>
      </c>
      <c r="H63" s="182"/>
      <c r="I63" s="13"/>
      <c r="J63" s="7"/>
      <c r="K63" s="7"/>
      <c r="L63" s="7"/>
      <c r="M63" s="7"/>
      <c r="N63" s="7"/>
      <c r="O63" s="7"/>
    </row>
    <row r="64" spans="1:15" x14ac:dyDescent="0.35">
      <c r="A64" s="247" t="s">
        <v>73</v>
      </c>
      <c r="B64" s="232">
        <v>261998.67</v>
      </c>
      <c r="C64" s="233">
        <v>78629</v>
      </c>
      <c r="D64" s="232">
        <v>0</v>
      </c>
      <c r="E64" s="233">
        <v>0</v>
      </c>
      <c r="F64" s="235">
        <f t="shared" si="0"/>
        <v>-1</v>
      </c>
      <c r="G64" s="239">
        <f t="shared" si="1"/>
        <v>-1</v>
      </c>
      <c r="H64" s="182"/>
    </row>
    <row r="65" spans="1:8" ht="15.6" thickBot="1" x14ac:dyDescent="0.4">
      <c r="A65" s="247" t="s">
        <v>66</v>
      </c>
      <c r="B65" s="241">
        <v>3490344.81</v>
      </c>
      <c r="C65" s="242">
        <v>1244237</v>
      </c>
      <c r="D65" s="241">
        <v>0</v>
      </c>
      <c r="E65" s="242">
        <v>0</v>
      </c>
      <c r="F65" s="243">
        <f t="shared" si="0"/>
        <v>-1</v>
      </c>
      <c r="G65" s="244">
        <f t="shared" si="1"/>
        <v>-1</v>
      </c>
      <c r="H65" s="208"/>
    </row>
    <row r="66" spans="1:8" ht="15.6" thickBot="1" x14ac:dyDescent="0.4">
      <c r="A66" s="183" t="s">
        <v>67</v>
      </c>
      <c r="B66" s="192">
        <v>572723.85</v>
      </c>
      <c r="C66" s="193">
        <v>186351</v>
      </c>
      <c r="D66" s="192">
        <v>262455.59999999998</v>
      </c>
      <c r="E66" s="193">
        <v>100477</v>
      </c>
      <c r="F66" s="195">
        <f t="shared" si="0"/>
        <v>-0.54174145183581934</v>
      </c>
      <c r="G66" s="202">
        <f t="shared" si="1"/>
        <v>-0.4608185628196253</v>
      </c>
      <c r="H66" s="185">
        <f>+E66/$E$68</f>
        <v>5.0905801756675486E-4</v>
      </c>
    </row>
    <row r="67" spans="1:8" ht="15.6" thickBot="1" x14ac:dyDescent="0.4">
      <c r="A67" s="262" t="s">
        <v>68</v>
      </c>
      <c r="B67" s="263">
        <v>572723.85</v>
      </c>
      <c r="C67" s="264">
        <v>186351</v>
      </c>
      <c r="D67" s="263">
        <v>262455.59999999998</v>
      </c>
      <c r="E67" s="264">
        <v>100477</v>
      </c>
      <c r="F67" s="265">
        <f t="shared" si="0"/>
        <v>-0.54174145183581934</v>
      </c>
      <c r="G67" s="265">
        <f t="shared" si="1"/>
        <v>-0.4608185628196253</v>
      </c>
      <c r="H67" s="169"/>
    </row>
    <row r="68" spans="1:8" ht="15.6" thickBot="1" x14ac:dyDescent="0.4">
      <c r="A68" s="191" t="s">
        <v>61</v>
      </c>
      <c r="B68" s="192">
        <f>SUM(B12+B16+B28+B30+B41+B43+B66)</f>
        <v>539190088.63</v>
      </c>
      <c r="C68" s="199">
        <f t="shared" ref="C68:E68" si="4">SUM(C12+C16+C28+C30+C41+C43+C66)</f>
        <v>185686546</v>
      </c>
      <c r="D68" s="192">
        <f t="shared" si="4"/>
        <v>490442025.9600001</v>
      </c>
      <c r="E68" s="193">
        <f t="shared" si="4"/>
        <v>197378288</v>
      </c>
      <c r="F68" s="194">
        <f>IFERROR(D68/B68-1,0)</f>
        <v>-9.040978997566762E-2</v>
      </c>
      <c r="G68" s="194">
        <f>IFERROR(E68/C68-1,0)</f>
        <v>6.2964938773754753E-2</v>
      </c>
      <c r="H68" s="186">
        <f>+E68/$E$68</f>
        <v>1</v>
      </c>
    </row>
    <row r="70" spans="1:8" ht="15.6" thickBot="1" x14ac:dyDescent="0.4"/>
    <row r="71" spans="1:8" ht="15.6" thickBot="1" x14ac:dyDescent="0.4">
      <c r="A71" s="298" t="s">
        <v>59</v>
      </c>
      <c r="B71" s="300">
        <v>44531</v>
      </c>
      <c r="C71" s="301"/>
      <c r="D71" s="300">
        <v>44896</v>
      </c>
      <c r="E71" s="301"/>
      <c r="F71" s="302" t="s">
        <v>80</v>
      </c>
      <c r="G71" s="304" t="s">
        <v>100</v>
      </c>
    </row>
    <row r="72" spans="1:8" ht="15.6" thickBot="1" x14ac:dyDescent="0.4">
      <c r="A72" s="299"/>
      <c r="B72" s="187" t="s">
        <v>5</v>
      </c>
      <c r="C72" s="188" t="s">
        <v>1</v>
      </c>
      <c r="D72" s="187" t="s">
        <v>5</v>
      </c>
      <c r="E72" s="189" t="s">
        <v>1</v>
      </c>
      <c r="F72" s="303"/>
      <c r="G72" s="305"/>
    </row>
    <row r="73" spans="1:8" x14ac:dyDescent="0.35">
      <c r="A73" s="262" t="s">
        <v>49</v>
      </c>
      <c r="B73" s="263">
        <v>268731372.94</v>
      </c>
      <c r="C73" s="264">
        <v>96597707</v>
      </c>
      <c r="D73" s="263">
        <v>275456908.85000002</v>
      </c>
      <c r="E73" s="266">
        <v>115939400</v>
      </c>
      <c r="F73" s="160">
        <f t="shared" ref="F73:F104" si="5">+C73/$C$122</f>
        <v>0.52021920317264125</v>
      </c>
      <c r="G73" s="158">
        <f t="shared" ref="G73:G104" si="6">+E73/$E$122</f>
        <v>0.5873969278728367</v>
      </c>
    </row>
    <row r="74" spans="1:8" x14ac:dyDescent="0.35">
      <c r="A74" s="231" t="s">
        <v>2</v>
      </c>
      <c r="B74" s="232">
        <v>117068541.68000001</v>
      </c>
      <c r="C74" s="233">
        <v>37525591</v>
      </c>
      <c r="D74" s="232">
        <v>107079747</v>
      </c>
      <c r="E74" s="267">
        <v>38628248</v>
      </c>
      <c r="F74" s="161">
        <f t="shared" si="5"/>
        <v>0.20209106049072614</v>
      </c>
      <c r="G74" s="159">
        <f t="shared" si="6"/>
        <v>0.19570667266097677</v>
      </c>
    </row>
    <row r="75" spans="1:8" x14ac:dyDescent="0.35">
      <c r="A75" s="231" t="s">
        <v>46</v>
      </c>
      <c r="B75" s="232">
        <v>27016180.449999999</v>
      </c>
      <c r="C75" s="233">
        <v>9770153</v>
      </c>
      <c r="D75" s="232">
        <v>19262285.620000001</v>
      </c>
      <c r="E75" s="267">
        <v>8107333</v>
      </c>
      <c r="F75" s="161">
        <f t="shared" si="5"/>
        <v>5.2616375340408347E-2</v>
      </c>
      <c r="G75" s="159">
        <f t="shared" si="6"/>
        <v>4.1075100418339831E-2</v>
      </c>
    </row>
    <row r="76" spans="1:8" x14ac:dyDescent="0.35">
      <c r="A76" s="231" t="s">
        <v>44</v>
      </c>
      <c r="B76" s="232">
        <v>22882230.150000002</v>
      </c>
      <c r="C76" s="233">
        <v>7344249</v>
      </c>
      <c r="D76" s="232">
        <v>16198902.26</v>
      </c>
      <c r="E76" s="267">
        <v>5958010</v>
      </c>
      <c r="F76" s="161">
        <f t="shared" si="5"/>
        <v>3.9551863924487021E-2</v>
      </c>
      <c r="G76" s="159">
        <f t="shared" si="6"/>
        <v>3.0185741604973289E-2</v>
      </c>
    </row>
    <row r="77" spans="1:8" x14ac:dyDescent="0.35">
      <c r="A77" s="231" t="s">
        <v>45</v>
      </c>
      <c r="B77" s="232">
        <v>16936350.75</v>
      </c>
      <c r="C77" s="233">
        <v>5703785</v>
      </c>
      <c r="D77" s="232">
        <v>12373460.189999999</v>
      </c>
      <c r="E77" s="267">
        <v>5181698</v>
      </c>
      <c r="F77" s="161">
        <f t="shared" si="5"/>
        <v>3.0717276630262701E-2</v>
      </c>
      <c r="G77" s="159">
        <f t="shared" si="6"/>
        <v>2.625262409814802E-2</v>
      </c>
    </row>
    <row r="78" spans="1:8" x14ac:dyDescent="0.35">
      <c r="A78" s="231" t="s">
        <v>43</v>
      </c>
      <c r="B78" s="232">
        <v>13862881.780000001</v>
      </c>
      <c r="C78" s="233">
        <v>5402262</v>
      </c>
      <c r="D78" s="232">
        <v>7544862.5300000003</v>
      </c>
      <c r="E78" s="267">
        <v>3272861</v>
      </c>
      <c r="F78" s="161">
        <f t="shared" si="5"/>
        <v>2.9093448698216402E-2</v>
      </c>
      <c r="G78" s="159">
        <f t="shared" si="6"/>
        <v>1.6581666773804422E-2</v>
      </c>
    </row>
    <row r="79" spans="1:8" x14ac:dyDescent="0.35">
      <c r="A79" s="231" t="s">
        <v>70</v>
      </c>
      <c r="B79" s="232">
        <v>0</v>
      </c>
      <c r="C79" s="233">
        <v>0</v>
      </c>
      <c r="D79" s="232">
        <v>5505997</v>
      </c>
      <c r="E79" s="267">
        <v>2283711</v>
      </c>
      <c r="F79" s="161">
        <f t="shared" si="5"/>
        <v>0</v>
      </c>
      <c r="G79" s="159">
        <f t="shared" si="6"/>
        <v>1.1570223975192246E-2</v>
      </c>
    </row>
    <row r="80" spans="1:8" x14ac:dyDescent="0.35">
      <c r="A80" s="231" t="s">
        <v>48</v>
      </c>
      <c r="B80" s="232">
        <v>6058893.96</v>
      </c>
      <c r="C80" s="233">
        <v>2258685</v>
      </c>
      <c r="D80" s="232">
        <v>5454878.6600000001</v>
      </c>
      <c r="E80" s="267">
        <v>2512547</v>
      </c>
      <c r="F80" s="161">
        <f t="shared" si="5"/>
        <v>1.2163966903665708E-2</v>
      </c>
      <c r="G80" s="159">
        <f t="shared" si="6"/>
        <v>1.2729601748293611E-2</v>
      </c>
    </row>
    <row r="81" spans="1:7" x14ac:dyDescent="0.35">
      <c r="A81" s="231" t="s">
        <v>42</v>
      </c>
      <c r="B81" s="232">
        <v>2991693.0500000003</v>
      </c>
      <c r="C81" s="233">
        <v>674602</v>
      </c>
      <c r="D81" s="232">
        <v>4788502.3499999996</v>
      </c>
      <c r="E81" s="267">
        <v>1719067</v>
      </c>
      <c r="F81" s="161">
        <f t="shared" si="5"/>
        <v>3.6330149627534134E-3</v>
      </c>
      <c r="G81" s="159">
        <f t="shared" si="6"/>
        <v>8.7095040564948052E-3</v>
      </c>
    </row>
    <row r="82" spans="1:7" x14ac:dyDescent="0.35">
      <c r="A82" s="231" t="s">
        <v>50</v>
      </c>
      <c r="B82" s="232">
        <v>10189454.01</v>
      </c>
      <c r="C82" s="233">
        <v>3240900</v>
      </c>
      <c r="D82" s="232">
        <v>4675763.8899999997</v>
      </c>
      <c r="E82" s="267">
        <v>1812011</v>
      </c>
      <c r="F82" s="161">
        <f t="shared" si="5"/>
        <v>1.7453607005000784E-2</v>
      </c>
      <c r="G82" s="159">
        <f t="shared" si="6"/>
        <v>9.1803967820411943E-3</v>
      </c>
    </row>
    <row r="83" spans="1:7" x14ac:dyDescent="0.35">
      <c r="A83" s="231" t="s">
        <v>40</v>
      </c>
      <c r="B83" s="232">
        <v>6251027.8100000005</v>
      </c>
      <c r="C83" s="233">
        <v>1618540</v>
      </c>
      <c r="D83" s="232">
        <v>3812559.8000000003</v>
      </c>
      <c r="E83" s="267">
        <v>1078473</v>
      </c>
      <c r="F83" s="161">
        <f t="shared" si="5"/>
        <v>8.7165173506970183E-3</v>
      </c>
      <c r="G83" s="159">
        <f t="shared" si="6"/>
        <v>5.4639900412957274E-3</v>
      </c>
    </row>
    <row r="84" spans="1:7" x14ac:dyDescent="0.35">
      <c r="A84" s="231" t="s">
        <v>41</v>
      </c>
      <c r="B84" s="232">
        <v>4197160.78</v>
      </c>
      <c r="C84" s="233">
        <v>1003758</v>
      </c>
      <c r="D84" s="232">
        <v>3142760.71</v>
      </c>
      <c r="E84" s="267">
        <v>1028729</v>
      </c>
      <c r="F84" s="161">
        <f t="shared" si="5"/>
        <v>5.4056581999214958E-3</v>
      </c>
      <c r="G84" s="159">
        <f t="shared" si="6"/>
        <v>5.2119663739306522E-3</v>
      </c>
    </row>
    <row r="85" spans="1:7" x14ac:dyDescent="0.35">
      <c r="A85" s="231" t="s">
        <v>55</v>
      </c>
      <c r="B85" s="232">
        <v>5382345.3300000001</v>
      </c>
      <c r="C85" s="233">
        <v>1628526</v>
      </c>
      <c r="D85" s="232">
        <v>2998556.7600000002</v>
      </c>
      <c r="E85" s="267">
        <v>1173612</v>
      </c>
      <c r="F85" s="161">
        <f t="shared" si="5"/>
        <v>8.7702961527433444E-3</v>
      </c>
      <c r="G85" s="159">
        <f t="shared" si="6"/>
        <v>5.9460035442196156E-3</v>
      </c>
    </row>
    <row r="86" spans="1:7" x14ac:dyDescent="0.35">
      <c r="A86" s="231" t="s">
        <v>52</v>
      </c>
      <c r="B86" s="232">
        <v>3777678.8000000003</v>
      </c>
      <c r="C86" s="233">
        <v>1348361</v>
      </c>
      <c r="D86" s="232">
        <v>2605736.7999999998</v>
      </c>
      <c r="E86" s="267">
        <v>1087268</v>
      </c>
      <c r="F86" s="161">
        <f t="shared" si="5"/>
        <v>7.2614900166218825E-3</v>
      </c>
      <c r="G86" s="159">
        <f t="shared" si="6"/>
        <v>5.5085491470064831E-3</v>
      </c>
    </row>
    <row r="87" spans="1:7" x14ac:dyDescent="0.35">
      <c r="A87" s="231" t="s">
        <v>47</v>
      </c>
      <c r="B87" s="232">
        <v>3009619.9</v>
      </c>
      <c r="C87" s="233">
        <v>826021</v>
      </c>
      <c r="D87" s="232">
        <v>2533194.17</v>
      </c>
      <c r="E87" s="267">
        <v>943483</v>
      </c>
      <c r="F87" s="161">
        <f t="shared" si="5"/>
        <v>4.4484698422900277E-3</v>
      </c>
      <c r="G87" s="159">
        <f t="shared" si="6"/>
        <v>4.7800748986129623E-3</v>
      </c>
    </row>
    <row r="88" spans="1:7" x14ac:dyDescent="0.35">
      <c r="A88" s="231" t="s">
        <v>37</v>
      </c>
      <c r="B88" s="232">
        <v>2372509.91</v>
      </c>
      <c r="C88" s="233">
        <v>841879</v>
      </c>
      <c r="D88" s="232">
        <v>2317326.67</v>
      </c>
      <c r="E88" s="267">
        <v>925350</v>
      </c>
      <c r="F88" s="161">
        <f t="shared" si="5"/>
        <v>4.5338718293569851E-3</v>
      </c>
      <c r="G88" s="159">
        <f t="shared" si="6"/>
        <v>4.688205624724032E-3</v>
      </c>
    </row>
    <row r="89" spans="1:7" x14ac:dyDescent="0.35">
      <c r="A89" s="231" t="s">
        <v>53</v>
      </c>
      <c r="B89" s="232">
        <v>3177704.92</v>
      </c>
      <c r="C89" s="233">
        <v>1079498</v>
      </c>
      <c r="D89" s="232">
        <v>1863245.8</v>
      </c>
      <c r="E89" s="267">
        <v>682491</v>
      </c>
      <c r="F89" s="161">
        <f t="shared" si="5"/>
        <v>5.8135498949934694E-3</v>
      </c>
      <c r="G89" s="159">
        <f t="shared" si="6"/>
        <v>3.4577815367412652E-3</v>
      </c>
    </row>
    <row r="90" spans="1:7" x14ac:dyDescent="0.35">
      <c r="A90" s="231" t="s">
        <v>56</v>
      </c>
      <c r="B90" s="232">
        <v>667300.65</v>
      </c>
      <c r="C90" s="233">
        <v>242482</v>
      </c>
      <c r="D90" s="232">
        <v>1427505.72</v>
      </c>
      <c r="E90" s="267">
        <v>557546</v>
      </c>
      <c r="F90" s="161">
        <f t="shared" si="5"/>
        <v>1.3058673620866424E-3</v>
      </c>
      <c r="G90" s="159">
        <f t="shared" si="6"/>
        <v>2.8247585164990385E-3</v>
      </c>
    </row>
    <row r="91" spans="1:7" x14ac:dyDescent="0.35">
      <c r="A91" s="231" t="s">
        <v>76</v>
      </c>
      <c r="B91" s="232">
        <v>7251804.5800000001</v>
      </c>
      <c r="C91" s="233">
        <v>2567771</v>
      </c>
      <c r="D91" s="232">
        <v>1423556.46</v>
      </c>
      <c r="E91" s="267">
        <v>562619</v>
      </c>
      <c r="F91" s="161">
        <f t="shared" si="5"/>
        <v>1.3828524765601488E-2</v>
      </c>
      <c r="G91" s="159">
        <f t="shared" si="6"/>
        <v>2.8504604315951914E-3</v>
      </c>
    </row>
    <row r="92" spans="1:7" x14ac:dyDescent="0.35">
      <c r="A92" s="231" t="s">
        <v>84</v>
      </c>
      <c r="B92" s="232">
        <v>0</v>
      </c>
      <c r="C92" s="233">
        <v>0</v>
      </c>
      <c r="D92" s="232">
        <v>1274560.57</v>
      </c>
      <c r="E92" s="267">
        <v>554932</v>
      </c>
      <c r="F92" s="161">
        <f t="shared" si="5"/>
        <v>0</v>
      </c>
      <c r="G92" s="159">
        <f t="shared" si="6"/>
        <v>2.8115149119137157E-3</v>
      </c>
    </row>
    <row r="93" spans="1:7" x14ac:dyDescent="0.35">
      <c r="A93" s="231" t="s">
        <v>54</v>
      </c>
      <c r="B93" s="232">
        <v>2791225.84</v>
      </c>
      <c r="C93" s="233">
        <v>902512</v>
      </c>
      <c r="D93" s="232">
        <v>1159558.78</v>
      </c>
      <c r="E93" s="267">
        <v>431183</v>
      </c>
      <c r="F93" s="161">
        <f t="shared" si="5"/>
        <v>4.8604059876260503E-3</v>
      </c>
      <c r="G93" s="159">
        <f t="shared" si="6"/>
        <v>2.184551322078546E-3</v>
      </c>
    </row>
    <row r="94" spans="1:7" x14ac:dyDescent="0.35">
      <c r="A94" s="231" t="s">
        <v>60</v>
      </c>
      <c r="B94" s="232">
        <v>1010160</v>
      </c>
      <c r="C94" s="233">
        <v>423285</v>
      </c>
      <c r="D94" s="232">
        <v>844387.94000000006</v>
      </c>
      <c r="E94" s="267">
        <v>342483</v>
      </c>
      <c r="F94" s="161">
        <f t="shared" si="5"/>
        <v>2.2795674168014303E-3</v>
      </c>
      <c r="G94" s="159">
        <f t="shared" si="6"/>
        <v>1.735160454933118E-3</v>
      </c>
    </row>
    <row r="95" spans="1:7" x14ac:dyDescent="0.35">
      <c r="A95" s="231" t="s">
        <v>38</v>
      </c>
      <c r="B95" s="232">
        <v>2537405.59</v>
      </c>
      <c r="C95" s="233">
        <v>894781</v>
      </c>
      <c r="D95" s="232">
        <v>808031.76</v>
      </c>
      <c r="E95" s="267">
        <v>332540</v>
      </c>
      <c r="F95" s="161">
        <f t="shared" si="5"/>
        <v>4.8187713072114554E-3</v>
      </c>
      <c r="G95" s="159">
        <f t="shared" si="6"/>
        <v>1.6847851066577291E-3</v>
      </c>
    </row>
    <row r="96" spans="1:7" x14ac:dyDescent="0.35">
      <c r="A96" s="231" t="s">
        <v>57</v>
      </c>
      <c r="B96" s="232">
        <v>1318246.78</v>
      </c>
      <c r="C96" s="233">
        <v>507591</v>
      </c>
      <c r="D96" s="232">
        <v>725711</v>
      </c>
      <c r="E96" s="267">
        <v>311383</v>
      </c>
      <c r="F96" s="161">
        <f t="shared" si="5"/>
        <v>2.7335906178146047E-3</v>
      </c>
      <c r="G96" s="159">
        <f t="shared" si="6"/>
        <v>1.5775949986961079E-3</v>
      </c>
    </row>
    <row r="97" spans="1:7" x14ac:dyDescent="0.35">
      <c r="A97" s="231" t="s">
        <v>71</v>
      </c>
      <c r="B97" s="232">
        <v>419560.4</v>
      </c>
      <c r="C97" s="233">
        <v>156543</v>
      </c>
      <c r="D97" s="232">
        <v>524050</v>
      </c>
      <c r="E97" s="267">
        <v>191006</v>
      </c>
      <c r="F97" s="161">
        <f t="shared" si="5"/>
        <v>8.4304977055257412E-4</v>
      </c>
      <c r="G97" s="159">
        <f t="shared" si="6"/>
        <v>9.677153547912018E-4</v>
      </c>
    </row>
    <row r="98" spans="1:7" x14ac:dyDescent="0.35">
      <c r="A98" s="231" t="s">
        <v>82</v>
      </c>
      <c r="B98" s="232">
        <v>258397.6</v>
      </c>
      <c r="C98" s="233">
        <v>84084</v>
      </c>
      <c r="D98" s="232">
        <v>487963.4</v>
      </c>
      <c r="E98" s="267">
        <v>198754</v>
      </c>
      <c r="F98" s="161">
        <f t="shared" si="5"/>
        <v>4.5282763781927422E-4</v>
      </c>
      <c r="G98" s="159">
        <f t="shared" si="6"/>
        <v>1.0069699256890911E-3</v>
      </c>
    </row>
    <row r="99" spans="1:7" x14ac:dyDescent="0.35">
      <c r="A99" s="231" t="s">
        <v>39</v>
      </c>
      <c r="B99" s="232">
        <v>1414284.44</v>
      </c>
      <c r="C99" s="233">
        <v>406685</v>
      </c>
      <c r="D99" s="232">
        <v>435269.7</v>
      </c>
      <c r="E99" s="267">
        <v>119393</v>
      </c>
      <c r="F99" s="161">
        <f t="shared" si="5"/>
        <v>2.1901694482485555E-3</v>
      </c>
      <c r="G99" s="159">
        <f t="shared" si="6"/>
        <v>6.0489429313522066E-4</v>
      </c>
    </row>
    <row r="100" spans="1:7" x14ac:dyDescent="0.35">
      <c r="A100" s="262" t="s">
        <v>93</v>
      </c>
      <c r="B100" s="263">
        <v>99612.5</v>
      </c>
      <c r="C100" s="264">
        <v>30650</v>
      </c>
      <c r="D100" s="263">
        <v>398115.22000000003</v>
      </c>
      <c r="E100" s="266">
        <v>131490</v>
      </c>
      <c r="F100" s="161">
        <f t="shared" si="5"/>
        <v>1.6506311663527846E-4</v>
      </c>
      <c r="G100" s="159">
        <f t="shared" si="6"/>
        <v>6.6618269583937221E-4</v>
      </c>
    </row>
    <row r="101" spans="1:7" x14ac:dyDescent="0.35">
      <c r="A101" s="231" t="s">
        <v>79</v>
      </c>
      <c r="B101" s="232">
        <v>201600</v>
      </c>
      <c r="C101" s="233">
        <v>72000</v>
      </c>
      <c r="D101" s="232">
        <v>324508.90000000002</v>
      </c>
      <c r="E101" s="267">
        <v>134390</v>
      </c>
      <c r="F101" s="161">
        <f t="shared" si="5"/>
        <v>3.8775022504861502E-4</v>
      </c>
      <c r="G101" s="159">
        <f t="shared" si="6"/>
        <v>6.8087529465246958E-4</v>
      </c>
    </row>
    <row r="102" spans="1:7" x14ac:dyDescent="0.35">
      <c r="A102" s="231" t="s">
        <v>105</v>
      </c>
      <c r="B102" s="232">
        <v>0</v>
      </c>
      <c r="C102" s="233">
        <v>0</v>
      </c>
      <c r="D102" s="232">
        <v>270162.90000000002</v>
      </c>
      <c r="E102" s="267">
        <v>100477</v>
      </c>
      <c r="F102" s="161">
        <f t="shared" si="5"/>
        <v>0</v>
      </c>
      <c r="G102" s="159">
        <f t="shared" si="6"/>
        <v>5.0905801756675486E-4</v>
      </c>
    </row>
    <row r="103" spans="1:7" x14ac:dyDescent="0.35">
      <c r="A103" s="231" t="s">
        <v>68</v>
      </c>
      <c r="B103" s="232">
        <v>572723.85</v>
      </c>
      <c r="C103" s="233">
        <v>186351</v>
      </c>
      <c r="D103" s="232">
        <v>262455.59999999998</v>
      </c>
      <c r="E103" s="267">
        <v>100477</v>
      </c>
      <c r="F103" s="161">
        <f t="shared" si="5"/>
        <v>1.0035783637227008E-3</v>
      </c>
      <c r="G103" s="159">
        <f t="shared" si="6"/>
        <v>5.0905801756675486E-4</v>
      </c>
    </row>
    <row r="104" spans="1:7" x14ac:dyDescent="0.35">
      <c r="A104" s="231" t="s">
        <v>91</v>
      </c>
      <c r="B104" s="232">
        <v>372971.5</v>
      </c>
      <c r="C104" s="233">
        <v>130244</v>
      </c>
      <c r="D104" s="232">
        <v>247852.84</v>
      </c>
      <c r="E104" s="267">
        <v>98129</v>
      </c>
      <c r="F104" s="161">
        <f t="shared" si="5"/>
        <v>7.0141861543377511E-4</v>
      </c>
      <c r="G104" s="159">
        <f t="shared" si="6"/>
        <v>4.9716207894152974E-4</v>
      </c>
    </row>
    <row r="105" spans="1:7" x14ac:dyDescent="0.35">
      <c r="A105" s="231" t="s">
        <v>36</v>
      </c>
      <c r="B105" s="232">
        <v>253560.15</v>
      </c>
      <c r="C105" s="233">
        <v>100530</v>
      </c>
      <c r="D105" s="232">
        <v>244374.88</v>
      </c>
      <c r="E105" s="267">
        <v>105334</v>
      </c>
      <c r="F105" s="161">
        <f t="shared" ref="F105:F122" si="7">+C105/$C$122</f>
        <v>5.4139625172412872E-4</v>
      </c>
      <c r="G105" s="159">
        <f t="shared" ref="G105:G122" si="8">+E105/$E$122</f>
        <v>5.3366558737200109E-4</v>
      </c>
    </row>
    <row r="106" spans="1:7" x14ac:dyDescent="0.35">
      <c r="A106" s="231" t="s">
        <v>108</v>
      </c>
      <c r="B106" s="232">
        <v>0</v>
      </c>
      <c r="C106" s="233">
        <v>0</v>
      </c>
      <c r="D106" s="232">
        <v>227612</v>
      </c>
      <c r="E106" s="267">
        <v>93100</v>
      </c>
      <c r="F106" s="161">
        <f t="shared" si="7"/>
        <v>0</v>
      </c>
      <c r="G106" s="159">
        <f t="shared" si="8"/>
        <v>4.7168308603426535E-4</v>
      </c>
    </row>
    <row r="107" spans="1:7" x14ac:dyDescent="0.35">
      <c r="A107" s="231" t="s">
        <v>65</v>
      </c>
      <c r="B107" s="232">
        <v>927384</v>
      </c>
      <c r="C107" s="233">
        <v>308205</v>
      </c>
      <c r="D107" s="232">
        <v>212615.1</v>
      </c>
      <c r="E107" s="267">
        <v>88285</v>
      </c>
      <c r="F107" s="161">
        <f t="shared" si="7"/>
        <v>1.6598133070987275E-3</v>
      </c>
      <c r="G107" s="159">
        <f t="shared" si="8"/>
        <v>4.472883055911398E-4</v>
      </c>
    </row>
    <row r="108" spans="1:7" x14ac:dyDescent="0.35">
      <c r="A108" s="231" t="s">
        <v>83</v>
      </c>
      <c r="B108" s="232">
        <v>0</v>
      </c>
      <c r="C108" s="233">
        <v>0</v>
      </c>
      <c r="D108" s="232">
        <v>194987</v>
      </c>
      <c r="E108" s="267">
        <v>45263</v>
      </c>
      <c r="F108" s="161">
        <f t="shared" si="7"/>
        <v>0</v>
      </c>
      <c r="G108" s="159">
        <f t="shared" si="8"/>
        <v>2.2932106899214771E-4</v>
      </c>
    </row>
    <row r="109" spans="1:7" x14ac:dyDescent="0.35">
      <c r="A109" s="231" t="s">
        <v>51</v>
      </c>
      <c r="B109" s="232">
        <v>456440.5</v>
      </c>
      <c r="C109" s="233">
        <v>144500</v>
      </c>
      <c r="D109" s="232">
        <v>185200</v>
      </c>
      <c r="E109" s="267">
        <v>80000</v>
      </c>
      <c r="F109" s="161">
        <f t="shared" si="7"/>
        <v>7.7819315999340096E-4</v>
      </c>
      <c r="G109" s="159">
        <f t="shared" si="8"/>
        <v>4.0531307070613564E-4</v>
      </c>
    </row>
    <row r="110" spans="1:7" x14ac:dyDescent="0.35">
      <c r="A110" s="231" t="s">
        <v>74</v>
      </c>
      <c r="B110" s="232">
        <v>198672</v>
      </c>
      <c r="C110" s="233">
        <v>72488</v>
      </c>
      <c r="D110" s="232">
        <v>170962.2</v>
      </c>
      <c r="E110" s="267">
        <v>49921</v>
      </c>
      <c r="F110" s="161">
        <f t="shared" si="7"/>
        <v>3.9037830990727783E-4</v>
      </c>
      <c r="G110" s="159">
        <f t="shared" si="8"/>
        <v>2.5292042253401246E-4</v>
      </c>
    </row>
    <row r="111" spans="1:7" x14ac:dyDescent="0.35">
      <c r="A111" s="231" t="s">
        <v>86</v>
      </c>
      <c r="B111" s="232">
        <v>0</v>
      </c>
      <c r="C111" s="233">
        <v>0</v>
      </c>
      <c r="D111" s="232">
        <v>126454.90000000001</v>
      </c>
      <c r="E111" s="267">
        <v>52910</v>
      </c>
      <c r="F111" s="161">
        <f t="shared" si="7"/>
        <v>0</v>
      </c>
      <c r="G111" s="159">
        <f t="shared" si="8"/>
        <v>2.6806393213827046E-4</v>
      </c>
    </row>
    <row r="112" spans="1:7" x14ac:dyDescent="0.35">
      <c r="A112" s="231" t="s">
        <v>95</v>
      </c>
      <c r="B112" s="232">
        <v>0</v>
      </c>
      <c r="C112" s="233">
        <v>0</v>
      </c>
      <c r="D112" s="232">
        <v>122751.2</v>
      </c>
      <c r="E112" s="267">
        <v>52910</v>
      </c>
      <c r="F112" s="161">
        <f t="shared" si="7"/>
        <v>0</v>
      </c>
      <c r="G112" s="159">
        <f t="shared" si="8"/>
        <v>2.6806393213827046E-4</v>
      </c>
    </row>
    <row r="113" spans="1:7" x14ac:dyDescent="0.35">
      <c r="A113" s="231" t="s">
        <v>107</v>
      </c>
      <c r="B113" s="232">
        <v>0</v>
      </c>
      <c r="C113" s="233">
        <v>0</v>
      </c>
      <c r="D113" s="232">
        <v>117740</v>
      </c>
      <c r="E113" s="267">
        <v>50750</v>
      </c>
      <c r="F113" s="161">
        <f t="shared" si="7"/>
        <v>0</v>
      </c>
      <c r="G113" s="159">
        <f t="shared" si="8"/>
        <v>2.5712047922920477E-4</v>
      </c>
    </row>
    <row r="114" spans="1:7" x14ac:dyDescent="0.35">
      <c r="A114" s="231" t="s">
        <v>72</v>
      </c>
      <c r="B114" s="232">
        <v>0</v>
      </c>
      <c r="C114" s="233">
        <v>0</v>
      </c>
      <c r="D114" s="232">
        <v>109612.26000000001</v>
      </c>
      <c r="E114" s="267">
        <v>48501</v>
      </c>
      <c r="F114" s="161">
        <f t="shared" si="7"/>
        <v>0</v>
      </c>
      <c r="G114" s="159">
        <f t="shared" si="8"/>
        <v>2.4572611552897857E-4</v>
      </c>
    </row>
    <row r="115" spans="1:7" x14ac:dyDescent="0.35">
      <c r="A115" s="262" t="s">
        <v>111</v>
      </c>
      <c r="B115" s="263">
        <v>0</v>
      </c>
      <c r="C115" s="264">
        <v>0</v>
      </c>
      <c r="D115" s="263">
        <v>108890.25</v>
      </c>
      <c r="E115" s="266">
        <v>44445</v>
      </c>
      <c r="F115" s="161">
        <f t="shared" si="7"/>
        <v>0</v>
      </c>
      <c r="G115" s="159">
        <f t="shared" si="8"/>
        <v>2.2517674284417747E-4</v>
      </c>
    </row>
    <row r="116" spans="1:7" x14ac:dyDescent="0.35">
      <c r="A116" s="231" t="s">
        <v>85</v>
      </c>
      <c r="B116" s="232">
        <v>0</v>
      </c>
      <c r="C116" s="233">
        <v>0</v>
      </c>
      <c r="D116" s="232">
        <v>103584</v>
      </c>
      <c r="E116" s="267">
        <v>41600</v>
      </c>
      <c r="F116" s="161">
        <f t="shared" si="7"/>
        <v>0</v>
      </c>
      <c r="G116" s="159">
        <f t="shared" si="8"/>
        <v>2.1076279676719053E-4</v>
      </c>
    </row>
    <row r="117" spans="1:7" x14ac:dyDescent="0.35">
      <c r="A117" s="262" t="s">
        <v>64</v>
      </c>
      <c r="B117" s="263">
        <v>123200</v>
      </c>
      <c r="C117" s="264">
        <v>44000</v>
      </c>
      <c r="D117" s="263">
        <v>97025.32</v>
      </c>
      <c r="E117" s="266">
        <v>41310</v>
      </c>
      <c r="F117" s="161">
        <f t="shared" si="7"/>
        <v>2.3695847086304249E-4</v>
      </c>
      <c r="G117" s="159">
        <f t="shared" si="8"/>
        <v>2.0929353688588077E-4</v>
      </c>
    </row>
    <row r="118" spans="1:7" x14ac:dyDescent="0.35">
      <c r="A118" s="231" t="s">
        <v>69</v>
      </c>
      <c r="B118" s="232">
        <v>0</v>
      </c>
      <c r="C118" s="233">
        <v>0</v>
      </c>
      <c r="D118" s="232">
        <v>96102</v>
      </c>
      <c r="E118" s="267">
        <v>41865</v>
      </c>
      <c r="F118" s="161">
        <f t="shared" si="7"/>
        <v>0</v>
      </c>
      <c r="G118" s="159">
        <f t="shared" si="8"/>
        <v>2.121053963139046E-4</v>
      </c>
    </row>
    <row r="119" spans="1:7" x14ac:dyDescent="0.35">
      <c r="A119" s="231" t="s">
        <v>77</v>
      </c>
      <c r="B119" s="232">
        <v>657548.55000000005</v>
      </c>
      <c r="C119" s="233">
        <v>224461</v>
      </c>
      <c r="D119" s="232">
        <v>95735</v>
      </c>
      <c r="E119" s="267">
        <v>41000</v>
      </c>
      <c r="F119" s="161">
        <f t="shared" si="7"/>
        <v>1.2088167120088496E-3</v>
      </c>
      <c r="G119" s="159">
        <f t="shared" si="8"/>
        <v>2.0772294873689449E-4</v>
      </c>
    </row>
    <row r="120" spans="1:7" x14ac:dyDescent="0.35">
      <c r="A120" s="231" t="s">
        <v>73</v>
      </c>
      <c r="B120" s="232">
        <v>261998.67</v>
      </c>
      <c r="C120" s="233">
        <v>78629</v>
      </c>
      <c r="D120" s="232">
        <v>0</v>
      </c>
      <c r="E120" s="267">
        <v>0</v>
      </c>
      <c r="F120" s="161">
        <f t="shared" si="7"/>
        <v>4.2345017285204926E-4</v>
      </c>
      <c r="G120" s="159">
        <f t="shared" si="8"/>
        <v>0</v>
      </c>
    </row>
    <row r="121" spans="1:7" ht="15.6" thickBot="1" x14ac:dyDescent="0.4">
      <c r="A121" s="231" t="s">
        <v>66</v>
      </c>
      <c r="B121" s="232">
        <v>3490344.81</v>
      </c>
      <c r="C121" s="233">
        <v>1244237</v>
      </c>
      <c r="D121" s="232">
        <v>0</v>
      </c>
      <c r="E121" s="267">
        <v>0</v>
      </c>
      <c r="F121" s="161">
        <f t="shared" si="7"/>
        <v>6.7007385661640778E-3</v>
      </c>
      <c r="G121" s="159">
        <f t="shared" si="8"/>
        <v>0</v>
      </c>
    </row>
    <row r="122" spans="1:7" ht="15.6" thickBot="1" x14ac:dyDescent="0.4">
      <c r="A122" s="191" t="s">
        <v>61</v>
      </c>
      <c r="B122" s="192">
        <f>SUM(B73:B121)</f>
        <v>539190088.62999988</v>
      </c>
      <c r="C122" s="193">
        <f t="shared" ref="C122:E122" si="9">SUM(C73:C121)</f>
        <v>185686546</v>
      </c>
      <c r="D122" s="192">
        <f t="shared" si="9"/>
        <v>490442025.95999992</v>
      </c>
      <c r="E122" s="193">
        <f t="shared" si="9"/>
        <v>197378288</v>
      </c>
      <c r="F122" s="162">
        <f t="shared" si="7"/>
        <v>1</v>
      </c>
      <c r="G122" s="163">
        <f t="shared" si="8"/>
        <v>1</v>
      </c>
    </row>
  </sheetData>
  <mergeCells count="12">
    <mergeCell ref="A1:A3"/>
    <mergeCell ref="B10:C10"/>
    <mergeCell ref="D10:E10"/>
    <mergeCell ref="F10:G10"/>
    <mergeCell ref="A10:A11"/>
    <mergeCell ref="L9:M10"/>
    <mergeCell ref="A71:A72"/>
    <mergeCell ref="B71:C71"/>
    <mergeCell ref="D71:E71"/>
    <mergeCell ref="F71:F72"/>
    <mergeCell ref="G71:G72"/>
    <mergeCell ref="H10:H11"/>
  </mergeCells>
  <phoneticPr fontId="12" type="noConversion"/>
  <conditionalFormatting sqref="F1:G70 F73:G65535">
    <cfRule type="cellIs" dxfId="9" priority="112" stopIfTrue="1" operator="lessThan">
      <formula>0</formula>
    </cfRule>
  </conditionalFormatting>
  <conditionalFormatting sqref="F71:G71">
    <cfRule type="cellIs" dxfId="8" priority="1" stopIfTrue="1" operator="lessThan">
      <formula>0</formula>
    </cfRule>
  </conditionalFormatting>
  <conditionalFormatting sqref="F71:G71">
    <cfRule type="cellIs" dxfId="7" priority="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ignoredErrors>
    <ignoredError sqref="F73:G97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6"/>
  <sheetViews>
    <sheetView showGridLines="0" zoomScale="80" zoomScaleNormal="80" workbookViewId="0">
      <selection activeCell="G166" sqref="G166"/>
    </sheetView>
  </sheetViews>
  <sheetFormatPr baseColWidth="10" defaultColWidth="9.109375" defaultRowHeight="15" x14ac:dyDescent="0.35"/>
  <cols>
    <col min="1" max="1" width="30" style="7" customWidth="1"/>
    <col min="2" max="2" width="15.77734375" style="79" customWidth="1"/>
    <col min="3" max="3" width="15.77734375" style="93" customWidth="1"/>
    <col min="4" max="4" width="15.77734375" style="80" customWidth="1"/>
    <col min="5" max="5" width="15.77734375" style="93" customWidth="1"/>
    <col min="6" max="7" width="16.33203125" style="109" bestFit="1" customWidth="1"/>
    <col min="8" max="8" width="11.109375" style="110" bestFit="1" customWidth="1"/>
    <col min="9" max="9" width="16.5546875" style="13" customWidth="1"/>
    <col min="10" max="10" width="9.109375" style="7" customWidth="1"/>
    <col min="11" max="11" width="19.5546875" style="7" bestFit="1" customWidth="1"/>
    <col min="12" max="12" width="14.88671875" style="7" bestFit="1" customWidth="1"/>
    <col min="13" max="13" width="14.44140625" style="7" customWidth="1"/>
    <col min="14" max="16384" width="9.109375" style="7"/>
  </cols>
  <sheetData>
    <row r="1" spans="1:17" x14ac:dyDescent="0.35">
      <c r="A1" s="308"/>
      <c r="F1" s="108"/>
    </row>
    <row r="2" spans="1:17" x14ac:dyDescent="0.35">
      <c r="A2" s="308"/>
      <c r="B2" s="80"/>
      <c r="I2" s="11"/>
    </row>
    <row r="3" spans="1:17" x14ac:dyDescent="0.35">
      <c r="A3" s="308"/>
      <c r="B3" s="80"/>
      <c r="I3" s="11"/>
    </row>
    <row r="4" spans="1:17" s="8" customFormat="1" x14ac:dyDescent="0.35">
      <c r="A4" s="9" t="s">
        <v>6</v>
      </c>
      <c r="B4" s="81"/>
      <c r="C4" s="94"/>
      <c r="D4" s="80"/>
      <c r="E4" s="94"/>
      <c r="F4" s="108"/>
      <c r="G4" s="108"/>
      <c r="H4" s="111"/>
      <c r="I4" s="12"/>
    </row>
    <row r="5" spans="1:17" s="8" customFormat="1" x14ac:dyDescent="0.35">
      <c r="A5" s="9" t="s">
        <v>97</v>
      </c>
      <c r="B5" s="81"/>
      <c r="C5" s="94"/>
      <c r="D5" s="81"/>
      <c r="E5" s="94"/>
      <c r="F5" s="108"/>
      <c r="G5" s="108"/>
      <c r="H5" s="111"/>
      <c r="I5" s="12"/>
    </row>
    <row r="6" spans="1:17" s="8" customFormat="1" x14ac:dyDescent="0.35">
      <c r="A6" s="9" t="s">
        <v>118</v>
      </c>
      <c r="B6" s="81"/>
      <c r="C6" s="94"/>
      <c r="D6" s="81"/>
      <c r="E6" s="94"/>
      <c r="F6" s="112"/>
      <c r="G6" s="108"/>
      <c r="H6" s="111"/>
      <c r="I6" s="12"/>
    </row>
    <row r="7" spans="1:17" s="8" customFormat="1" x14ac:dyDescent="0.35">
      <c r="A7" s="58" t="s">
        <v>0</v>
      </c>
      <c r="B7" s="81"/>
      <c r="C7" s="94"/>
      <c r="D7" s="81"/>
      <c r="E7" s="94"/>
      <c r="F7" s="108"/>
      <c r="G7" s="108"/>
      <c r="H7" s="112"/>
      <c r="I7" s="48"/>
    </row>
    <row r="8" spans="1:17" s="8" customFormat="1" ht="15.6" thickBot="1" x14ac:dyDescent="0.4">
      <c r="A8" s="58" t="s">
        <v>9</v>
      </c>
      <c r="B8" s="81"/>
      <c r="C8" s="94"/>
      <c r="D8" s="81"/>
      <c r="E8" s="94"/>
      <c r="F8" s="108"/>
      <c r="G8" s="108"/>
      <c r="H8" s="112"/>
      <c r="I8" s="48"/>
    </row>
    <row r="9" spans="1:17" ht="15.6" thickBot="1" x14ac:dyDescent="0.4">
      <c r="A9" s="59"/>
      <c r="B9" s="80"/>
      <c r="F9" s="113"/>
      <c r="G9" s="113"/>
      <c r="I9" s="11"/>
      <c r="L9" s="294" t="s">
        <v>104</v>
      </c>
      <c r="M9" s="295"/>
    </row>
    <row r="10" spans="1:17" ht="15" customHeight="1" thickBot="1" x14ac:dyDescent="0.4">
      <c r="A10" s="298" t="s">
        <v>59</v>
      </c>
      <c r="B10" s="300" t="s">
        <v>119</v>
      </c>
      <c r="C10" s="301"/>
      <c r="D10" s="300" t="s">
        <v>120</v>
      </c>
      <c r="E10" s="301"/>
      <c r="F10" s="300" t="s">
        <v>31</v>
      </c>
      <c r="G10" s="301"/>
      <c r="H10" s="304" t="s">
        <v>32</v>
      </c>
      <c r="I10" s="114"/>
      <c r="K10" s="50"/>
      <c r="L10" s="296"/>
      <c r="M10" s="297"/>
    </row>
    <row r="11" spans="1:17" ht="15" customHeight="1" thickBot="1" x14ac:dyDescent="0.4">
      <c r="A11" s="312"/>
      <c r="B11" s="125" t="s">
        <v>5</v>
      </c>
      <c r="C11" s="118" t="s">
        <v>1</v>
      </c>
      <c r="D11" s="119" t="s">
        <v>5</v>
      </c>
      <c r="E11" s="118" t="s">
        <v>1</v>
      </c>
      <c r="F11" s="124" t="s">
        <v>5</v>
      </c>
      <c r="G11" s="124" t="s">
        <v>1</v>
      </c>
      <c r="H11" s="305"/>
      <c r="I11" s="114"/>
      <c r="K11" s="50"/>
      <c r="L11" s="123">
        <v>2021</v>
      </c>
      <c r="M11" s="123">
        <v>2022</v>
      </c>
      <c r="N11" s="14"/>
      <c r="O11" s="14"/>
      <c r="P11" s="14"/>
      <c r="Q11" s="14"/>
    </row>
    <row r="12" spans="1:17" ht="15.6" thickBot="1" x14ac:dyDescent="0.4">
      <c r="A12" s="197" t="s">
        <v>58</v>
      </c>
      <c r="B12" s="203">
        <v>32107216.469999999</v>
      </c>
      <c r="C12" s="199">
        <v>12622249</v>
      </c>
      <c r="D12" s="203">
        <v>33440323.800000001</v>
      </c>
      <c r="E12" s="199">
        <v>12513252</v>
      </c>
      <c r="F12" s="196">
        <f>IFERROR(D12/B12-1,0)</f>
        <v>4.1520489054092113E-2</v>
      </c>
      <c r="G12" s="196">
        <f>IFERROR(E12/C12-1,0)</f>
        <v>-8.6353073846031636E-3</v>
      </c>
      <c r="H12" s="166">
        <f>+E12/$E$86</f>
        <v>5.3505269772761693E-3</v>
      </c>
      <c r="K12" s="120" t="s">
        <v>34</v>
      </c>
      <c r="L12" s="127">
        <f>+C12/$C$86</f>
        <v>6.8020294003508621E-3</v>
      </c>
      <c r="M12" s="128">
        <f>+H12</f>
        <v>5.3505269772761693E-3</v>
      </c>
    </row>
    <row r="13" spans="1:17" ht="15.6" thickBot="1" x14ac:dyDescent="0.4">
      <c r="A13" s="231" t="s">
        <v>57</v>
      </c>
      <c r="B13" s="268">
        <v>20828634.420000002</v>
      </c>
      <c r="C13" s="233">
        <v>8308467</v>
      </c>
      <c r="D13" s="268">
        <v>17540319.850000001</v>
      </c>
      <c r="E13" s="233">
        <v>6846945</v>
      </c>
      <c r="F13" s="235">
        <f t="shared" ref="F13:F76" si="0">IFERROR(D13/B13-1,0)</f>
        <v>-0.15787470765930323</v>
      </c>
      <c r="G13" s="239">
        <f t="shared" ref="G13:G76" si="1">IFERROR(E13/C13-1,0)</f>
        <v>-0.17590754106624007</v>
      </c>
      <c r="H13" s="156"/>
      <c r="K13" s="121" t="s">
        <v>78</v>
      </c>
      <c r="L13" s="127">
        <f>+C20/$C$86</f>
        <v>2.7692974928523018E-2</v>
      </c>
      <c r="M13" s="126">
        <f>+H20</f>
        <v>1.9728389621795291E-2</v>
      </c>
    </row>
    <row r="14" spans="1:17" ht="15.6" thickBot="1" x14ac:dyDescent="0.4">
      <c r="A14" s="231" t="s">
        <v>56</v>
      </c>
      <c r="B14" s="268">
        <v>9023887.6899999995</v>
      </c>
      <c r="C14" s="233">
        <v>3389951</v>
      </c>
      <c r="D14" s="268">
        <v>15084183.65</v>
      </c>
      <c r="E14" s="233">
        <v>5361287</v>
      </c>
      <c r="F14" s="235">
        <f t="shared" si="0"/>
        <v>0.6715837085069043</v>
      </c>
      <c r="G14" s="235">
        <f t="shared" si="1"/>
        <v>0.58152344974897874</v>
      </c>
      <c r="H14" s="156"/>
      <c r="K14" s="121" t="s">
        <v>49</v>
      </c>
      <c r="L14" s="127">
        <f>+C37/$C$86</f>
        <v>0.46352397332845935</v>
      </c>
      <c r="M14" s="126">
        <f>+H37</f>
        <v>0.55662150114817543</v>
      </c>
    </row>
    <row r="15" spans="1:17" ht="15.6" thickBot="1" x14ac:dyDescent="0.4">
      <c r="A15" s="231" t="s">
        <v>69</v>
      </c>
      <c r="B15" s="268">
        <v>318204</v>
      </c>
      <c r="C15" s="233">
        <v>124603</v>
      </c>
      <c r="D15" s="268">
        <v>331934.40000000002</v>
      </c>
      <c r="E15" s="233">
        <v>127817</v>
      </c>
      <c r="F15" s="235">
        <f t="shared" si="0"/>
        <v>4.3149677565335498E-2</v>
      </c>
      <c r="G15" s="248">
        <f t="shared" si="1"/>
        <v>2.5793921494666971E-2</v>
      </c>
      <c r="H15" s="156"/>
      <c r="K15" s="121" t="s">
        <v>81</v>
      </c>
      <c r="L15" s="127">
        <f>+C39/$C$86</f>
        <v>5.62075990757189E-2</v>
      </c>
      <c r="M15" s="126">
        <f>+H39</f>
        <v>5.5341155833238974E-2</v>
      </c>
    </row>
    <row r="16" spans="1:17" ht="15.6" thickBot="1" x14ac:dyDescent="0.4">
      <c r="A16" s="231" t="s">
        <v>102</v>
      </c>
      <c r="B16" s="268">
        <v>1704569</v>
      </c>
      <c r="C16" s="233">
        <v>708076</v>
      </c>
      <c r="D16" s="268">
        <v>215566.12</v>
      </c>
      <c r="E16" s="233">
        <v>82124</v>
      </c>
      <c r="F16" s="235">
        <f t="shared" si="0"/>
        <v>-0.87353628981871667</v>
      </c>
      <c r="G16" s="235">
        <f t="shared" si="1"/>
        <v>-0.88401809975200396</v>
      </c>
      <c r="H16" s="156"/>
      <c r="K16" s="121" t="s">
        <v>2</v>
      </c>
      <c r="L16" s="127">
        <f>+C54/$C$86</f>
        <v>0.2189621245248824</v>
      </c>
      <c r="M16" s="126">
        <f>+H54</f>
        <v>0.18433211292564114</v>
      </c>
    </row>
    <row r="17" spans="1:14" ht="15" customHeight="1" thickBot="1" x14ac:dyDescent="0.4">
      <c r="A17" s="231" t="s">
        <v>105</v>
      </c>
      <c r="B17" s="268">
        <v>0</v>
      </c>
      <c r="C17" s="233">
        <v>0</v>
      </c>
      <c r="D17" s="268">
        <v>133809.39000000001</v>
      </c>
      <c r="E17" s="233">
        <v>47619</v>
      </c>
      <c r="F17" s="235">
        <f t="shared" si="0"/>
        <v>0</v>
      </c>
      <c r="G17" s="235">
        <f t="shared" si="1"/>
        <v>0</v>
      </c>
      <c r="H17" s="156"/>
      <c r="K17" s="122" t="s">
        <v>3</v>
      </c>
      <c r="L17" s="127">
        <f>+C56/$C$86</f>
        <v>0.22621864576418579</v>
      </c>
      <c r="M17" s="126">
        <f>+H56</f>
        <v>0.17800391132193027</v>
      </c>
    </row>
    <row r="18" spans="1:14" ht="15.6" thickBot="1" x14ac:dyDescent="0.4">
      <c r="A18" s="231" t="s">
        <v>106</v>
      </c>
      <c r="B18" s="268">
        <v>0</v>
      </c>
      <c r="C18" s="233">
        <v>0</v>
      </c>
      <c r="D18" s="268">
        <v>134510.39000000001</v>
      </c>
      <c r="E18" s="233">
        <v>47460</v>
      </c>
      <c r="F18" s="235">
        <f t="shared" si="0"/>
        <v>0</v>
      </c>
      <c r="G18" s="248">
        <f t="shared" si="1"/>
        <v>0</v>
      </c>
      <c r="H18" s="156"/>
      <c r="K18" s="122" t="s">
        <v>67</v>
      </c>
      <c r="L18" s="127">
        <f>+C84/$C$86</f>
        <v>5.9265297787966824E-4</v>
      </c>
      <c r="M18" s="126">
        <f>+H84</f>
        <v>6.2240217194267221E-4</v>
      </c>
    </row>
    <row r="19" spans="1:14" ht="15.6" thickBot="1" x14ac:dyDescent="0.4">
      <c r="A19" s="231" t="s">
        <v>87</v>
      </c>
      <c r="B19" s="268">
        <v>231921.36000000002</v>
      </c>
      <c r="C19" s="233">
        <v>91152</v>
      </c>
      <c r="D19" s="268">
        <v>0</v>
      </c>
      <c r="E19" s="233">
        <v>0</v>
      </c>
      <c r="F19" s="235">
        <f t="shared" si="0"/>
        <v>-1</v>
      </c>
      <c r="G19" s="239">
        <f t="shared" si="1"/>
        <v>-1</v>
      </c>
      <c r="H19" s="156"/>
      <c r="K19" s="115"/>
      <c r="L19" s="115"/>
      <c r="M19" s="115"/>
    </row>
    <row r="20" spans="1:14" ht="15.6" thickBot="1" x14ac:dyDescent="0.4">
      <c r="A20" s="197" t="s">
        <v>116</v>
      </c>
      <c r="B20" s="203">
        <v>139879561.92000002</v>
      </c>
      <c r="C20" s="199">
        <v>51388726</v>
      </c>
      <c r="D20" s="203">
        <v>136857809.93000001</v>
      </c>
      <c r="E20" s="199">
        <v>46138691</v>
      </c>
      <c r="F20" s="196">
        <f t="shared" si="0"/>
        <v>-2.1602526834679447E-2</v>
      </c>
      <c r="G20" s="204">
        <f t="shared" si="1"/>
        <v>-0.10216316707287121</v>
      </c>
      <c r="H20" s="166">
        <f>+E20/$E$86</f>
        <v>1.9728389621795291E-2</v>
      </c>
    </row>
    <row r="21" spans="1:14" x14ac:dyDescent="0.35">
      <c r="A21" s="231" t="s">
        <v>52</v>
      </c>
      <c r="B21" s="268">
        <v>26616629.75</v>
      </c>
      <c r="C21" s="233">
        <v>10408735</v>
      </c>
      <c r="D21" s="268">
        <v>33354582.260000002</v>
      </c>
      <c r="E21" s="233">
        <v>11867695</v>
      </c>
      <c r="F21" s="235">
        <f t="shared" si="0"/>
        <v>0.2531482224942474</v>
      </c>
      <c r="G21" s="235">
        <f t="shared" si="1"/>
        <v>0.14016688867571325</v>
      </c>
      <c r="H21" s="156"/>
      <c r="N21" s="115"/>
    </row>
    <row r="22" spans="1:14" x14ac:dyDescent="0.35">
      <c r="A22" s="231" t="s">
        <v>55</v>
      </c>
      <c r="B22" s="268">
        <v>43677711.660000004</v>
      </c>
      <c r="C22" s="233">
        <v>15230528</v>
      </c>
      <c r="D22" s="268">
        <v>31194512.260000002</v>
      </c>
      <c r="E22" s="233">
        <v>10342006</v>
      </c>
      <c r="F22" s="235">
        <f t="shared" si="0"/>
        <v>-0.28580250488333392</v>
      </c>
      <c r="G22" s="235">
        <f t="shared" si="1"/>
        <v>-0.32096864928123303</v>
      </c>
      <c r="H22" s="156"/>
    </row>
    <row r="23" spans="1:14" x14ac:dyDescent="0.35">
      <c r="A23" s="231" t="s">
        <v>53</v>
      </c>
      <c r="B23" s="268">
        <v>27371711.59</v>
      </c>
      <c r="C23" s="233">
        <v>9734686</v>
      </c>
      <c r="D23" s="268">
        <v>33399296.220000003</v>
      </c>
      <c r="E23" s="233">
        <v>10272731</v>
      </c>
      <c r="F23" s="235">
        <f t="shared" si="0"/>
        <v>0.22021219280281046</v>
      </c>
      <c r="G23" s="239">
        <f t="shared" si="1"/>
        <v>5.5270914747532762E-2</v>
      </c>
      <c r="H23" s="156"/>
      <c r="J23" s="110"/>
      <c r="K23" s="110"/>
      <c r="L23" s="110"/>
    </row>
    <row r="24" spans="1:14" x14ac:dyDescent="0.35">
      <c r="A24" s="231" t="s">
        <v>54</v>
      </c>
      <c r="B24" s="268">
        <v>28624906.73</v>
      </c>
      <c r="C24" s="233">
        <v>11106558</v>
      </c>
      <c r="D24" s="268">
        <v>20997065.690000001</v>
      </c>
      <c r="E24" s="233">
        <v>7496552</v>
      </c>
      <c r="F24" s="235">
        <f t="shared" si="0"/>
        <v>-0.26647566442568449</v>
      </c>
      <c r="G24" s="239">
        <f t="shared" si="1"/>
        <v>-0.32503373232283128</v>
      </c>
      <c r="H24" s="156"/>
    </row>
    <row r="25" spans="1:14" x14ac:dyDescent="0.35">
      <c r="A25" s="231" t="s">
        <v>51</v>
      </c>
      <c r="B25" s="268">
        <v>2692789.42</v>
      </c>
      <c r="C25" s="233">
        <v>983479</v>
      </c>
      <c r="D25" s="268">
        <v>4862891.96</v>
      </c>
      <c r="E25" s="233">
        <v>1644678</v>
      </c>
      <c r="F25" s="235">
        <f t="shared" si="0"/>
        <v>0.80589388976431731</v>
      </c>
      <c r="G25" s="235">
        <f t="shared" si="1"/>
        <v>0.67230617023851047</v>
      </c>
      <c r="H25" s="156"/>
    </row>
    <row r="26" spans="1:14" x14ac:dyDescent="0.35">
      <c r="A26" s="231" t="s">
        <v>82</v>
      </c>
      <c r="B26" s="268">
        <v>4270710.72</v>
      </c>
      <c r="C26" s="233">
        <v>1480959</v>
      </c>
      <c r="D26" s="268">
        <v>4630356.12</v>
      </c>
      <c r="E26" s="233">
        <v>1631985</v>
      </c>
      <c r="F26" s="235">
        <f t="shared" si="0"/>
        <v>8.4212072317555675E-2</v>
      </c>
      <c r="G26" s="235">
        <f t="shared" si="1"/>
        <v>0.10197851527287383</v>
      </c>
      <c r="H26" s="156"/>
    </row>
    <row r="27" spans="1:14" x14ac:dyDescent="0.35">
      <c r="A27" s="231" t="s">
        <v>89</v>
      </c>
      <c r="B27" s="268">
        <v>679127</v>
      </c>
      <c r="C27" s="233">
        <v>251341</v>
      </c>
      <c r="D27" s="268">
        <v>2179960.13</v>
      </c>
      <c r="E27" s="233">
        <v>752815</v>
      </c>
      <c r="F27" s="235">
        <f t="shared" si="0"/>
        <v>2.2099447231519287</v>
      </c>
      <c r="G27" s="235">
        <f t="shared" si="1"/>
        <v>1.9951937805610704</v>
      </c>
      <c r="H27" s="156"/>
    </row>
    <row r="28" spans="1:14" x14ac:dyDescent="0.35">
      <c r="A28" s="231" t="s">
        <v>91</v>
      </c>
      <c r="B28" s="268">
        <v>1556200.47</v>
      </c>
      <c r="C28" s="233">
        <v>618572</v>
      </c>
      <c r="D28" s="268">
        <v>1453973.26</v>
      </c>
      <c r="E28" s="233">
        <v>548420</v>
      </c>
      <c r="F28" s="235">
        <f t="shared" si="0"/>
        <v>-6.5690257759657422E-2</v>
      </c>
      <c r="G28" s="239">
        <f t="shared" si="1"/>
        <v>-0.11340959500268355</v>
      </c>
      <c r="H28" s="156"/>
    </row>
    <row r="29" spans="1:14" x14ac:dyDescent="0.35">
      <c r="A29" s="231" t="s">
        <v>79</v>
      </c>
      <c r="B29" s="268">
        <v>1257633</v>
      </c>
      <c r="C29" s="233">
        <v>512491</v>
      </c>
      <c r="D29" s="268">
        <v>1529204.97</v>
      </c>
      <c r="E29" s="233">
        <v>545433</v>
      </c>
      <c r="F29" s="235">
        <f t="shared" si="0"/>
        <v>0.21593896629620879</v>
      </c>
      <c r="G29" s="248">
        <f t="shared" si="1"/>
        <v>6.4278201958668513E-2</v>
      </c>
      <c r="H29" s="156"/>
    </row>
    <row r="30" spans="1:14" x14ac:dyDescent="0.35">
      <c r="A30" s="231" t="s">
        <v>86</v>
      </c>
      <c r="B30" s="268">
        <v>158730</v>
      </c>
      <c r="C30" s="233">
        <v>52910</v>
      </c>
      <c r="D30" s="268">
        <v>719512.5</v>
      </c>
      <c r="E30" s="233">
        <v>267173</v>
      </c>
      <c r="F30" s="235">
        <f t="shared" si="0"/>
        <v>3.5329332829332829</v>
      </c>
      <c r="G30" s="248">
        <f t="shared" si="1"/>
        <v>4.0495747495747496</v>
      </c>
      <c r="H30" s="156"/>
    </row>
    <row r="31" spans="1:14" x14ac:dyDescent="0.35">
      <c r="A31" s="231" t="s">
        <v>64</v>
      </c>
      <c r="B31" s="268">
        <v>1316483</v>
      </c>
      <c r="C31" s="233">
        <v>506050</v>
      </c>
      <c r="D31" s="268">
        <v>709906.38</v>
      </c>
      <c r="E31" s="233">
        <v>253611</v>
      </c>
      <c r="F31" s="235">
        <f t="shared" si="0"/>
        <v>-0.46075537625628282</v>
      </c>
      <c r="G31" s="239">
        <f t="shared" si="1"/>
        <v>-0.49884201165892694</v>
      </c>
      <c r="H31" s="156"/>
    </row>
    <row r="32" spans="1:14" x14ac:dyDescent="0.35">
      <c r="A32" s="231" t="s">
        <v>83</v>
      </c>
      <c r="B32" s="268">
        <v>250591</v>
      </c>
      <c r="C32" s="233">
        <v>61853</v>
      </c>
      <c r="D32" s="268">
        <v>701384</v>
      </c>
      <c r="E32" s="233">
        <v>163807</v>
      </c>
      <c r="F32" s="235">
        <f t="shared" si="0"/>
        <v>1.7989193546456179</v>
      </c>
      <c r="G32" s="248">
        <f t="shared" si="1"/>
        <v>1.6483274861364849</v>
      </c>
      <c r="H32" s="156"/>
    </row>
    <row r="33" spans="1:17" x14ac:dyDescent="0.35">
      <c r="A33" s="231" t="s">
        <v>103</v>
      </c>
      <c r="B33" s="268">
        <v>816136.88</v>
      </c>
      <c r="C33" s="233">
        <v>247227</v>
      </c>
      <c r="D33" s="268">
        <v>524755.98</v>
      </c>
      <c r="E33" s="233">
        <v>157691</v>
      </c>
      <c r="F33" s="235">
        <f t="shared" si="0"/>
        <v>-0.35702454715684462</v>
      </c>
      <c r="G33" s="235">
        <f t="shared" si="1"/>
        <v>-0.36216109081936843</v>
      </c>
      <c r="H33" s="156"/>
    </row>
    <row r="34" spans="1:17" x14ac:dyDescent="0.35">
      <c r="A34" s="231" t="s">
        <v>92</v>
      </c>
      <c r="B34" s="268">
        <v>388760</v>
      </c>
      <c r="C34" s="233">
        <v>119048</v>
      </c>
      <c r="D34" s="268">
        <v>466820</v>
      </c>
      <c r="E34" s="233">
        <v>143300</v>
      </c>
      <c r="F34" s="235">
        <f t="shared" si="0"/>
        <v>0.20079226257845462</v>
      </c>
      <c r="G34" s="248">
        <f t="shared" si="1"/>
        <v>0.20371614810832606</v>
      </c>
      <c r="H34" s="156"/>
      <c r="K34" s="13"/>
      <c r="L34" s="13"/>
      <c r="M34" s="13"/>
    </row>
    <row r="35" spans="1:17" x14ac:dyDescent="0.35">
      <c r="A35" s="231" t="s">
        <v>88</v>
      </c>
      <c r="B35" s="268">
        <v>70400.7</v>
      </c>
      <c r="C35" s="233">
        <v>30609</v>
      </c>
      <c r="D35" s="268">
        <v>133588.20000000001</v>
      </c>
      <c r="E35" s="233">
        <v>50794</v>
      </c>
      <c r="F35" s="235">
        <f t="shared" si="0"/>
        <v>0.89754079149781196</v>
      </c>
      <c r="G35" s="235">
        <f t="shared" si="1"/>
        <v>0.65944656800287493</v>
      </c>
      <c r="H35" s="156"/>
      <c r="K35" s="13"/>
      <c r="L35" s="13"/>
      <c r="M35" s="13"/>
    </row>
    <row r="36" spans="1:17" ht="15.6" thickBot="1" x14ac:dyDescent="0.4">
      <c r="A36" s="262" t="s">
        <v>117</v>
      </c>
      <c r="B36" s="269">
        <v>131040</v>
      </c>
      <c r="C36" s="264">
        <v>43680</v>
      </c>
      <c r="D36" s="269">
        <v>0</v>
      </c>
      <c r="E36" s="264">
        <v>0</v>
      </c>
      <c r="F36" s="265">
        <f t="shared" si="0"/>
        <v>-1</v>
      </c>
      <c r="G36" s="265">
        <f t="shared" si="1"/>
        <v>-1</v>
      </c>
      <c r="H36" s="169"/>
    </row>
    <row r="37" spans="1:17" ht="15.6" thickBot="1" x14ac:dyDescent="0.4">
      <c r="A37" s="183" t="s">
        <v>49</v>
      </c>
      <c r="B37" s="165">
        <v>2296094720.9200001</v>
      </c>
      <c r="C37" s="193">
        <v>860142564</v>
      </c>
      <c r="D37" s="165">
        <v>3582377007.23</v>
      </c>
      <c r="E37" s="193">
        <v>1301768058</v>
      </c>
      <c r="F37" s="195">
        <f t="shared" si="0"/>
        <v>0.5602043655213893</v>
      </c>
      <c r="G37" s="195">
        <f t="shared" si="1"/>
        <v>0.51343290343204084</v>
      </c>
      <c r="H37" s="166">
        <f>+E37/$E$86</f>
        <v>0.55662150114817543</v>
      </c>
      <c r="K37" s="13"/>
      <c r="L37" s="13"/>
      <c r="M37" s="13"/>
    </row>
    <row r="38" spans="1:17" s="13" customFormat="1" ht="15.6" thickBot="1" x14ac:dyDescent="0.4">
      <c r="A38" s="262" t="s">
        <v>49</v>
      </c>
      <c r="B38" s="269">
        <v>2296094720.9200001</v>
      </c>
      <c r="C38" s="264">
        <v>860142564</v>
      </c>
      <c r="D38" s="269">
        <v>3582377007.23</v>
      </c>
      <c r="E38" s="264">
        <v>1301768058</v>
      </c>
      <c r="F38" s="265">
        <f t="shared" si="0"/>
        <v>0.5602043655213893</v>
      </c>
      <c r="G38" s="265">
        <f t="shared" si="1"/>
        <v>0.51343290343204084</v>
      </c>
      <c r="H38" s="168"/>
      <c r="J38" s="7"/>
      <c r="P38" s="7"/>
      <c r="Q38" s="7"/>
    </row>
    <row r="39" spans="1:17" s="13" customFormat="1" ht="15.6" thickBot="1" x14ac:dyDescent="0.4">
      <c r="A39" s="183" t="s">
        <v>81</v>
      </c>
      <c r="B39" s="165">
        <v>259120257.13999987</v>
      </c>
      <c r="C39" s="193">
        <v>104302153</v>
      </c>
      <c r="D39" s="165">
        <v>363510839.82000017</v>
      </c>
      <c r="E39" s="193">
        <v>129426098</v>
      </c>
      <c r="F39" s="195">
        <f t="shared" si="0"/>
        <v>0.40286538702992725</v>
      </c>
      <c r="G39" s="195">
        <f t="shared" si="1"/>
        <v>0.24087657135898244</v>
      </c>
      <c r="H39" s="166">
        <f>+E39/$E$86</f>
        <v>5.5341155833238974E-2</v>
      </c>
      <c r="J39" s="7"/>
      <c r="P39" s="7"/>
      <c r="Q39" s="7"/>
    </row>
    <row r="40" spans="1:17" s="13" customFormat="1" x14ac:dyDescent="0.35">
      <c r="A40" s="231" t="s">
        <v>50</v>
      </c>
      <c r="B40" s="268">
        <v>34020874.109999999</v>
      </c>
      <c r="C40" s="233">
        <v>12456782</v>
      </c>
      <c r="D40" s="268">
        <v>115607479</v>
      </c>
      <c r="E40" s="233">
        <v>38491840</v>
      </c>
      <c r="F40" s="235">
        <f t="shared" si="0"/>
        <v>2.3981337053893821</v>
      </c>
      <c r="G40" s="248">
        <f t="shared" si="1"/>
        <v>2.0900307960755837</v>
      </c>
      <c r="H40" s="156"/>
      <c r="J40" s="99"/>
      <c r="K40" s="99"/>
      <c r="L40" s="99"/>
      <c r="P40" s="7"/>
      <c r="Q40" s="7"/>
    </row>
    <row r="41" spans="1:17" s="13" customFormat="1" x14ac:dyDescent="0.35">
      <c r="A41" s="231" t="s">
        <v>48</v>
      </c>
      <c r="B41" s="268">
        <v>77442902.390000001</v>
      </c>
      <c r="C41" s="233">
        <v>30152327</v>
      </c>
      <c r="D41" s="268">
        <v>56283870.460000001</v>
      </c>
      <c r="E41" s="233">
        <v>22727224</v>
      </c>
      <c r="F41" s="235">
        <f t="shared" si="0"/>
        <v>-0.27322106063953788</v>
      </c>
      <c r="G41" s="239">
        <f t="shared" si="1"/>
        <v>-0.24625306696892746</v>
      </c>
      <c r="H41" s="156"/>
      <c r="J41" s="7"/>
      <c r="P41" s="7"/>
      <c r="Q41" s="7"/>
    </row>
    <row r="42" spans="1:17" s="13" customFormat="1" x14ac:dyDescent="0.35">
      <c r="A42" s="231" t="s">
        <v>70</v>
      </c>
      <c r="B42" s="268">
        <v>54466331.980000004</v>
      </c>
      <c r="C42" s="233">
        <v>25639911</v>
      </c>
      <c r="D42" s="268">
        <v>54278251.350000001</v>
      </c>
      <c r="E42" s="233">
        <v>20831616</v>
      </c>
      <c r="F42" s="248">
        <v>0</v>
      </c>
      <c r="G42" s="235">
        <f t="shared" si="1"/>
        <v>-0.1875316571886696</v>
      </c>
      <c r="H42" s="156"/>
      <c r="J42" s="7"/>
      <c r="P42" s="7"/>
      <c r="Q42" s="7"/>
    </row>
    <row r="43" spans="1:17" s="13" customFormat="1" x14ac:dyDescent="0.35">
      <c r="A43" s="231" t="s">
        <v>76</v>
      </c>
      <c r="B43" s="268">
        <v>39702022.060000002</v>
      </c>
      <c r="C43" s="233">
        <v>15832811</v>
      </c>
      <c r="D43" s="268">
        <v>44038575.399999999</v>
      </c>
      <c r="E43" s="233">
        <v>15593628</v>
      </c>
      <c r="F43" s="235">
        <f t="shared" si="0"/>
        <v>0.10922751827215116</v>
      </c>
      <c r="G43" s="235">
        <f t="shared" si="1"/>
        <v>-1.5106793101995586E-2</v>
      </c>
      <c r="H43" s="156"/>
      <c r="J43" s="7"/>
      <c r="P43" s="7"/>
      <c r="Q43" s="7"/>
    </row>
    <row r="44" spans="1:17" s="13" customFormat="1" x14ac:dyDescent="0.35">
      <c r="A44" s="231" t="s">
        <v>47</v>
      </c>
      <c r="B44" s="268">
        <v>24563345.84</v>
      </c>
      <c r="C44" s="233">
        <v>8032036</v>
      </c>
      <c r="D44" s="268">
        <v>47272065.990000002</v>
      </c>
      <c r="E44" s="233">
        <v>14792124</v>
      </c>
      <c r="F44" s="235">
        <f t="shared" si="0"/>
        <v>0.92449621065140697</v>
      </c>
      <c r="G44" s="235">
        <f t="shared" si="1"/>
        <v>0.84164065001700683</v>
      </c>
      <c r="H44" s="156"/>
      <c r="J44" s="7"/>
      <c r="P44" s="7"/>
      <c r="Q44" s="7"/>
    </row>
    <row r="45" spans="1:17" s="13" customFormat="1" x14ac:dyDescent="0.35">
      <c r="A45" s="231" t="s">
        <v>60</v>
      </c>
      <c r="B45" s="268">
        <v>14896753.26</v>
      </c>
      <c r="C45" s="233">
        <v>6791260</v>
      </c>
      <c r="D45" s="268">
        <v>23243034.949999999</v>
      </c>
      <c r="E45" s="233">
        <v>9043815</v>
      </c>
      <c r="F45" s="235">
        <f t="shared" si="0"/>
        <v>0.56027521865526286</v>
      </c>
      <c r="G45" s="235">
        <f t="shared" si="1"/>
        <v>0.33168440024384283</v>
      </c>
      <c r="H45" s="156"/>
      <c r="J45" s="7"/>
      <c r="P45" s="7"/>
      <c r="Q45" s="7"/>
    </row>
    <row r="46" spans="1:17" s="13" customFormat="1" x14ac:dyDescent="0.35">
      <c r="A46" s="231" t="s">
        <v>65</v>
      </c>
      <c r="B46" s="268">
        <v>10320755.74</v>
      </c>
      <c r="C46" s="233">
        <v>3823685</v>
      </c>
      <c r="D46" s="268">
        <v>9884081.7599999998</v>
      </c>
      <c r="E46" s="233">
        <v>3526356</v>
      </c>
      <c r="F46" s="235">
        <f t="shared" si="0"/>
        <v>-4.2310271747599826E-2</v>
      </c>
      <c r="G46" s="235">
        <f t="shared" si="1"/>
        <v>-7.7759805004857907E-2</v>
      </c>
      <c r="H46" s="156"/>
      <c r="J46" s="7"/>
      <c r="P46" s="7"/>
      <c r="Q46" s="7"/>
    </row>
    <row r="47" spans="1:17" s="13" customFormat="1" x14ac:dyDescent="0.35">
      <c r="A47" s="231" t="s">
        <v>90</v>
      </c>
      <c r="B47" s="268">
        <v>2055256.45</v>
      </c>
      <c r="C47" s="233">
        <v>939599</v>
      </c>
      <c r="D47" s="268">
        <v>4935176.8099999996</v>
      </c>
      <c r="E47" s="233">
        <v>1708315</v>
      </c>
      <c r="F47" s="235">
        <f t="shared" si="0"/>
        <v>1.4012462337729192</v>
      </c>
      <c r="G47" s="235">
        <f t="shared" si="1"/>
        <v>0.81813199034907447</v>
      </c>
      <c r="H47" s="156"/>
      <c r="J47" s="7"/>
      <c r="P47" s="7"/>
      <c r="Q47" s="7"/>
    </row>
    <row r="48" spans="1:17" s="13" customFormat="1" x14ac:dyDescent="0.35">
      <c r="A48" s="231" t="s">
        <v>93</v>
      </c>
      <c r="B48" s="268">
        <v>713575.51</v>
      </c>
      <c r="C48" s="233">
        <v>269516</v>
      </c>
      <c r="D48" s="268">
        <v>4052696.66</v>
      </c>
      <c r="E48" s="233">
        <v>1286815</v>
      </c>
      <c r="F48" s="235">
        <f t="shared" si="0"/>
        <v>4.6794222940750867</v>
      </c>
      <c r="G48" s="235">
        <f t="shared" si="1"/>
        <v>3.7745402870330516</v>
      </c>
      <c r="H48" s="156"/>
      <c r="J48" s="7"/>
      <c r="P48" s="7"/>
      <c r="Q48" s="7"/>
    </row>
    <row r="49" spans="1:17" s="13" customFormat="1" x14ac:dyDescent="0.35">
      <c r="A49" s="231" t="s">
        <v>94</v>
      </c>
      <c r="B49" s="268">
        <v>658016.80000000005</v>
      </c>
      <c r="C49" s="233">
        <v>258406</v>
      </c>
      <c r="D49" s="268">
        <v>1732625.5</v>
      </c>
      <c r="E49" s="233">
        <v>608440</v>
      </c>
      <c r="F49" s="235">
        <f t="shared" si="0"/>
        <v>1.6331022247456293</v>
      </c>
      <c r="G49" s="235">
        <f t="shared" si="1"/>
        <v>1.3545892897223748</v>
      </c>
      <c r="H49" s="156"/>
      <c r="J49" s="7"/>
      <c r="P49" s="7"/>
      <c r="Q49" s="7"/>
    </row>
    <row r="50" spans="1:17" s="13" customFormat="1" x14ac:dyDescent="0.35">
      <c r="A50" s="231" t="s">
        <v>107</v>
      </c>
      <c r="B50" s="268">
        <v>280423</v>
      </c>
      <c r="C50" s="233">
        <v>105820</v>
      </c>
      <c r="D50" s="268">
        <v>1492040.06</v>
      </c>
      <c r="E50" s="233">
        <v>563484</v>
      </c>
      <c r="F50" s="235">
        <f t="shared" si="0"/>
        <v>4.3206764780349687</v>
      </c>
      <c r="G50" s="277">
        <f t="shared" si="1"/>
        <v>4.3249291249291248</v>
      </c>
      <c r="H50" s="156"/>
      <c r="J50" s="7"/>
      <c r="P50" s="7"/>
      <c r="Q50" s="7"/>
    </row>
    <row r="51" spans="1:17" s="13" customFormat="1" x14ac:dyDescent="0.35">
      <c r="A51" s="231" t="s">
        <v>105</v>
      </c>
      <c r="B51" s="268">
        <v>0</v>
      </c>
      <c r="C51" s="233">
        <v>0</v>
      </c>
      <c r="D51" s="268">
        <v>409210.38</v>
      </c>
      <c r="E51" s="233">
        <v>148096</v>
      </c>
      <c r="F51" s="235">
        <f t="shared" si="0"/>
        <v>0</v>
      </c>
      <c r="G51" s="277">
        <f t="shared" si="1"/>
        <v>0</v>
      </c>
      <c r="H51" s="156"/>
      <c r="J51" s="7"/>
      <c r="P51" s="7"/>
      <c r="Q51" s="7"/>
    </row>
    <row r="52" spans="1:17" s="13" customFormat="1" x14ac:dyDescent="0.35">
      <c r="A52" s="231" t="s">
        <v>114</v>
      </c>
      <c r="B52" s="268">
        <v>0</v>
      </c>
      <c r="C52" s="233">
        <v>0</v>
      </c>
      <c r="D52" s="268">
        <v>142200.9</v>
      </c>
      <c r="E52" s="233">
        <v>52667</v>
      </c>
      <c r="F52" s="235">
        <f t="shared" si="0"/>
        <v>0</v>
      </c>
      <c r="G52" s="277">
        <f t="shared" si="1"/>
        <v>0</v>
      </c>
      <c r="H52" s="156"/>
      <c r="J52" s="7"/>
      <c r="P52" s="7"/>
      <c r="Q52" s="7"/>
    </row>
    <row r="53" spans="1:17" s="13" customFormat="1" ht="15.6" thickBot="1" x14ac:dyDescent="0.4">
      <c r="A53" s="262" t="s">
        <v>113</v>
      </c>
      <c r="B53" s="269">
        <v>0</v>
      </c>
      <c r="C53" s="264">
        <v>0</v>
      </c>
      <c r="D53" s="269">
        <v>139530.6</v>
      </c>
      <c r="E53" s="264">
        <v>51678</v>
      </c>
      <c r="F53" s="265">
        <f t="shared" si="0"/>
        <v>0</v>
      </c>
      <c r="G53" s="265">
        <f t="shared" si="1"/>
        <v>0</v>
      </c>
      <c r="H53" s="167"/>
      <c r="J53" s="110"/>
      <c r="K53" s="110"/>
      <c r="P53" s="7"/>
      <c r="Q53" s="7"/>
    </row>
    <row r="54" spans="1:17" s="13" customFormat="1" ht="15.6" thickBot="1" x14ac:dyDescent="0.4">
      <c r="A54" s="183" t="s">
        <v>2</v>
      </c>
      <c r="B54" s="165">
        <v>1187959191.27</v>
      </c>
      <c r="C54" s="193">
        <v>406319099</v>
      </c>
      <c r="D54" s="165">
        <v>1361588357.3199999</v>
      </c>
      <c r="E54" s="193">
        <v>431096636</v>
      </c>
      <c r="F54" s="195">
        <f t="shared" si="0"/>
        <v>0.14615751730021964</v>
      </c>
      <c r="G54" s="195">
        <f t="shared" si="1"/>
        <v>6.0980488145845113E-2</v>
      </c>
      <c r="H54" s="166">
        <f>+E54/$E$86</f>
        <v>0.18433211292564114</v>
      </c>
      <c r="J54" s="7"/>
      <c r="P54" s="7"/>
      <c r="Q54" s="7"/>
    </row>
    <row r="55" spans="1:17" s="13" customFormat="1" ht="15.6" thickBot="1" x14ac:dyDescent="0.4">
      <c r="A55" s="262" t="s">
        <v>2</v>
      </c>
      <c r="B55" s="269">
        <v>1187959191.27</v>
      </c>
      <c r="C55" s="264">
        <v>406319099</v>
      </c>
      <c r="D55" s="269">
        <v>1361588357.3199999</v>
      </c>
      <c r="E55" s="264">
        <v>431096636</v>
      </c>
      <c r="F55" s="265">
        <f t="shared" si="0"/>
        <v>0.14615751730021964</v>
      </c>
      <c r="G55" s="265">
        <f t="shared" si="1"/>
        <v>6.0980488145845113E-2</v>
      </c>
      <c r="H55" s="169"/>
      <c r="J55" s="7"/>
      <c r="P55" s="7"/>
      <c r="Q55" s="7"/>
    </row>
    <row r="56" spans="1:17" s="13" customFormat="1" ht="15.6" thickBot="1" x14ac:dyDescent="0.4">
      <c r="A56" s="183" t="s">
        <v>3</v>
      </c>
      <c r="B56" s="165">
        <v>1160765488.99</v>
      </c>
      <c r="C56" s="193">
        <v>419784730</v>
      </c>
      <c r="D56" s="165">
        <v>1171320528.97</v>
      </c>
      <c r="E56" s="193">
        <v>416296901</v>
      </c>
      <c r="F56" s="195">
        <f t="shared" si="0"/>
        <v>9.0931717733822026E-3</v>
      </c>
      <c r="G56" s="195">
        <f t="shared" si="1"/>
        <v>-8.308613321880487E-3</v>
      </c>
      <c r="H56" s="166">
        <f>+E56/$E$86</f>
        <v>0.17800391132193027</v>
      </c>
      <c r="J56" s="7"/>
      <c r="P56" s="7"/>
      <c r="Q56" s="7"/>
    </row>
    <row r="57" spans="1:17" s="13" customFormat="1" x14ac:dyDescent="0.35">
      <c r="A57" s="231" t="s">
        <v>46</v>
      </c>
      <c r="B57" s="268">
        <v>320952650.37</v>
      </c>
      <c r="C57" s="233">
        <v>123792020</v>
      </c>
      <c r="D57" s="268">
        <v>355888215.92000002</v>
      </c>
      <c r="E57" s="233">
        <v>134406112</v>
      </c>
      <c r="F57" s="235">
        <f t="shared" si="0"/>
        <v>0.10884959357626633</v>
      </c>
      <c r="G57" s="248">
        <f t="shared" si="1"/>
        <v>8.5741326460300193E-2</v>
      </c>
      <c r="H57" s="156"/>
      <c r="J57" s="115"/>
      <c r="K57" s="115"/>
      <c r="L57" s="115"/>
      <c r="P57" s="7"/>
      <c r="Q57" s="7"/>
    </row>
    <row r="58" spans="1:17" s="13" customFormat="1" x14ac:dyDescent="0.35">
      <c r="A58" s="231" t="s">
        <v>44</v>
      </c>
      <c r="B58" s="268">
        <v>273347956.5</v>
      </c>
      <c r="C58" s="233">
        <v>98564053</v>
      </c>
      <c r="D58" s="268">
        <v>232240704.92000002</v>
      </c>
      <c r="E58" s="233">
        <v>80940630</v>
      </c>
      <c r="F58" s="235">
        <f t="shared" si="0"/>
        <v>-0.15038433835886378</v>
      </c>
      <c r="G58" s="235">
        <f t="shared" si="1"/>
        <v>-0.17880172804988037</v>
      </c>
      <c r="H58" s="156"/>
      <c r="J58" s="7"/>
      <c r="P58" s="7"/>
      <c r="Q58" s="7"/>
    </row>
    <row r="59" spans="1:17" s="13" customFormat="1" x14ac:dyDescent="0.35">
      <c r="A59" s="231" t="s">
        <v>45</v>
      </c>
      <c r="B59" s="268">
        <v>159795003.63</v>
      </c>
      <c r="C59" s="233">
        <v>58380072</v>
      </c>
      <c r="D59" s="268">
        <v>198122454.70000002</v>
      </c>
      <c r="E59" s="233">
        <v>70057818</v>
      </c>
      <c r="F59" s="235">
        <f t="shared" si="0"/>
        <v>0.23985387652511303</v>
      </c>
      <c r="G59" s="248">
        <f t="shared" si="1"/>
        <v>0.20002966080617379</v>
      </c>
      <c r="H59" s="156"/>
      <c r="J59" s="7"/>
      <c r="P59" s="7"/>
      <c r="Q59" s="7"/>
    </row>
    <row r="60" spans="1:17" s="13" customFormat="1" x14ac:dyDescent="0.35">
      <c r="A60" s="231" t="s">
        <v>43</v>
      </c>
      <c r="B60" s="268">
        <v>128173930.11</v>
      </c>
      <c r="C60" s="233">
        <v>54582057</v>
      </c>
      <c r="D60" s="268">
        <v>96827369.920000002</v>
      </c>
      <c r="E60" s="233">
        <v>38612082</v>
      </c>
      <c r="F60" s="235">
        <f t="shared" si="0"/>
        <v>-0.24456268262273073</v>
      </c>
      <c r="G60" s="239">
        <f t="shared" si="1"/>
        <v>-0.2925865362677702</v>
      </c>
      <c r="H60" s="156"/>
      <c r="J60" s="7"/>
      <c r="P60" s="7"/>
      <c r="Q60" s="7"/>
    </row>
    <row r="61" spans="1:17" s="13" customFormat="1" x14ac:dyDescent="0.35">
      <c r="A61" s="231" t="s">
        <v>42</v>
      </c>
      <c r="B61" s="268">
        <v>35792582.609999999</v>
      </c>
      <c r="C61" s="233">
        <v>9116850</v>
      </c>
      <c r="D61" s="268">
        <v>57298826.32</v>
      </c>
      <c r="E61" s="233">
        <v>18394617</v>
      </c>
      <c r="F61" s="235">
        <f t="shared" si="0"/>
        <v>0.60085755600076274</v>
      </c>
      <c r="G61" s="235">
        <f t="shared" si="1"/>
        <v>1.0176505042860198</v>
      </c>
      <c r="H61" s="156"/>
      <c r="J61" s="7"/>
      <c r="P61" s="7"/>
      <c r="Q61" s="7"/>
    </row>
    <row r="62" spans="1:17" s="13" customFormat="1" x14ac:dyDescent="0.35">
      <c r="A62" s="231" t="s">
        <v>40</v>
      </c>
      <c r="B62" s="268">
        <v>65703032.520000003</v>
      </c>
      <c r="C62" s="233">
        <v>18138454</v>
      </c>
      <c r="D62" s="268">
        <v>61921936.57</v>
      </c>
      <c r="E62" s="233">
        <v>17477021</v>
      </c>
      <c r="F62" s="235">
        <f t="shared" si="0"/>
        <v>-5.7548271441642207E-2</v>
      </c>
      <c r="G62" s="235">
        <f t="shared" si="1"/>
        <v>-3.6465786995958926E-2</v>
      </c>
      <c r="H62" s="156"/>
      <c r="J62" s="7"/>
      <c r="P62" s="7"/>
      <c r="Q62" s="7"/>
    </row>
    <row r="63" spans="1:17" s="13" customFormat="1" x14ac:dyDescent="0.35">
      <c r="A63" s="231" t="s">
        <v>41</v>
      </c>
      <c r="B63" s="268">
        <v>76049061.510000005</v>
      </c>
      <c r="C63" s="233">
        <v>19594299</v>
      </c>
      <c r="D63" s="268">
        <v>58273363.590000004</v>
      </c>
      <c r="E63" s="233">
        <v>17386522</v>
      </c>
      <c r="F63" s="235">
        <f t="shared" si="0"/>
        <v>-0.23373987222265202</v>
      </c>
      <c r="G63" s="235">
        <f t="shared" si="1"/>
        <v>-0.11267445699384293</v>
      </c>
      <c r="H63" s="156"/>
      <c r="J63" s="7"/>
      <c r="K63" s="116"/>
      <c r="L63" s="116"/>
      <c r="P63" s="7"/>
      <c r="Q63" s="7"/>
    </row>
    <row r="64" spans="1:17" s="13" customFormat="1" x14ac:dyDescent="0.35">
      <c r="A64" s="231" t="s">
        <v>37</v>
      </c>
      <c r="B64" s="268">
        <v>28456453.609999999</v>
      </c>
      <c r="C64" s="233">
        <v>10986665</v>
      </c>
      <c r="D64" s="268">
        <v>30570469.02</v>
      </c>
      <c r="E64" s="233">
        <v>11090214</v>
      </c>
      <c r="F64" s="235">
        <f t="shared" si="0"/>
        <v>7.4289489441407675E-2</v>
      </c>
      <c r="G64" s="235">
        <f t="shared" si="1"/>
        <v>9.4249710899532158E-3</v>
      </c>
      <c r="H64" s="156"/>
      <c r="J64" s="7"/>
      <c r="P64" s="7"/>
      <c r="Q64" s="7"/>
    </row>
    <row r="65" spans="1:17" s="13" customFormat="1" x14ac:dyDescent="0.35">
      <c r="A65" s="231" t="s">
        <v>38</v>
      </c>
      <c r="B65" s="268">
        <v>19971174.059999999</v>
      </c>
      <c r="C65" s="233">
        <v>7466684</v>
      </c>
      <c r="D65" s="268">
        <v>25871181.18</v>
      </c>
      <c r="E65" s="233">
        <v>9482437</v>
      </c>
      <c r="F65" s="235">
        <f t="shared" si="0"/>
        <v>0.29542615282779239</v>
      </c>
      <c r="G65" s="235">
        <f t="shared" si="1"/>
        <v>0.26996629293539143</v>
      </c>
      <c r="H65" s="156"/>
      <c r="J65" s="116"/>
      <c r="P65" s="7"/>
      <c r="Q65" s="7"/>
    </row>
    <row r="66" spans="1:17" s="13" customFormat="1" x14ac:dyDescent="0.35">
      <c r="A66" s="231" t="s">
        <v>36</v>
      </c>
      <c r="B66" s="268">
        <v>4879754.82</v>
      </c>
      <c r="C66" s="233">
        <v>2165842</v>
      </c>
      <c r="D66" s="268">
        <v>8197769.1500000004</v>
      </c>
      <c r="E66" s="233">
        <v>3276377</v>
      </c>
      <c r="F66" s="235">
        <f t="shared" si="0"/>
        <v>0.67995513143424691</v>
      </c>
      <c r="G66" s="248">
        <f t="shared" si="1"/>
        <v>0.51274977583775727</v>
      </c>
      <c r="H66" s="156"/>
      <c r="J66" s="110"/>
      <c r="K66" s="110"/>
      <c r="P66" s="7"/>
      <c r="Q66" s="7"/>
    </row>
    <row r="67" spans="1:17" s="13" customFormat="1" x14ac:dyDescent="0.35">
      <c r="A67" s="231" t="s">
        <v>77</v>
      </c>
      <c r="B67" s="268">
        <v>8259176.8900000006</v>
      </c>
      <c r="C67" s="233">
        <v>3181104</v>
      </c>
      <c r="D67" s="268">
        <v>7755845.3399999999</v>
      </c>
      <c r="E67" s="233">
        <v>2470832</v>
      </c>
      <c r="F67" s="235">
        <f t="shared" si="0"/>
        <v>-6.0942095889654824E-2</v>
      </c>
      <c r="G67" s="239">
        <f t="shared" si="1"/>
        <v>-0.22327845930217938</v>
      </c>
      <c r="H67" s="156"/>
      <c r="J67" s="7"/>
      <c r="P67" s="7"/>
      <c r="Q67" s="7"/>
    </row>
    <row r="68" spans="1:17" s="13" customFormat="1" x14ac:dyDescent="0.35">
      <c r="A68" s="231" t="s">
        <v>39</v>
      </c>
      <c r="B68" s="268">
        <v>11959809.68</v>
      </c>
      <c r="C68" s="233">
        <v>3120663</v>
      </c>
      <c r="D68" s="268">
        <v>9015457.1600000001</v>
      </c>
      <c r="E68" s="233">
        <v>2352387</v>
      </c>
      <c r="F68" s="235">
        <f t="shared" si="0"/>
        <v>-0.2461872386584667</v>
      </c>
      <c r="G68" s="239">
        <f t="shared" si="1"/>
        <v>-0.2461899923189399</v>
      </c>
      <c r="H68" s="156"/>
      <c r="J68" s="7"/>
      <c r="P68" s="7"/>
      <c r="Q68" s="7"/>
    </row>
    <row r="69" spans="1:17" s="13" customFormat="1" x14ac:dyDescent="0.35">
      <c r="A69" s="231" t="s">
        <v>84</v>
      </c>
      <c r="B69" s="268">
        <v>311921.81</v>
      </c>
      <c r="C69" s="233">
        <v>121831</v>
      </c>
      <c r="D69" s="268">
        <v>6051266.6799999997</v>
      </c>
      <c r="E69" s="233">
        <v>2349108</v>
      </c>
      <c r="F69" s="235">
        <f t="shared" si="0"/>
        <v>18.399947313719423</v>
      </c>
      <c r="G69" s="235">
        <f t="shared" si="1"/>
        <v>18.281693493445839</v>
      </c>
      <c r="H69" s="156"/>
      <c r="J69" s="7"/>
      <c r="P69" s="7"/>
      <c r="Q69" s="7"/>
    </row>
    <row r="70" spans="1:17" s="13" customFormat="1" x14ac:dyDescent="0.35">
      <c r="A70" s="231" t="s">
        <v>71</v>
      </c>
      <c r="B70" s="268">
        <v>1794986.35</v>
      </c>
      <c r="C70" s="233">
        <v>697635</v>
      </c>
      <c r="D70" s="268">
        <v>5912289.8200000003</v>
      </c>
      <c r="E70" s="233">
        <v>2193607</v>
      </c>
      <c r="F70" s="235">
        <f t="shared" si="0"/>
        <v>2.2937798217797032</v>
      </c>
      <c r="G70" s="235">
        <f t="shared" si="1"/>
        <v>2.1443476889777604</v>
      </c>
      <c r="H70" s="156"/>
      <c r="J70" s="99"/>
      <c r="K70" s="99"/>
      <c r="L70" s="99"/>
      <c r="P70" s="7"/>
      <c r="Q70" s="7"/>
    </row>
    <row r="71" spans="1:17" s="13" customFormat="1" x14ac:dyDescent="0.35">
      <c r="A71" s="231" t="s">
        <v>66</v>
      </c>
      <c r="B71" s="268">
        <v>18343204.809999999</v>
      </c>
      <c r="C71" s="233">
        <v>7645149</v>
      </c>
      <c r="D71" s="268">
        <v>5787323.1900000004</v>
      </c>
      <c r="E71" s="233">
        <v>2042904</v>
      </c>
      <c r="F71" s="235">
        <f t="shared" si="0"/>
        <v>-0.68449770637435292</v>
      </c>
      <c r="G71" s="235">
        <f t="shared" si="1"/>
        <v>-0.73278427928611989</v>
      </c>
      <c r="H71" s="156"/>
      <c r="J71" s="7"/>
      <c r="P71" s="7"/>
      <c r="Q71" s="7"/>
    </row>
    <row r="72" spans="1:17" s="13" customFormat="1" x14ac:dyDescent="0.35">
      <c r="A72" s="231" t="s">
        <v>72</v>
      </c>
      <c r="B72" s="268">
        <v>1391387.95</v>
      </c>
      <c r="C72" s="233">
        <v>516426</v>
      </c>
      <c r="D72" s="268">
        <v>1688372.79</v>
      </c>
      <c r="E72" s="233">
        <v>629111</v>
      </c>
      <c r="F72" s="235">
        <f t="shared" si="0"/>
        <v>0.21344502803836995</v>
      </c>
      <c r="G72" s="277">
        <f t="shared" si="1"/>
        <v>0.21820163973153939</v>
      </c>
      <c r="H72" s="156"/>
      <c r="J72" s="7"/>
      <c r="P72" s="7"/>
      <c r="Q72" s="7"/>
    </row>
    <row r="73" spans="1:17" s="13" customFormat="1" x14ac:dyDescent="0.35">
      <c r="A73" s="231" t="s">
        <v>74</v>
      </c>
      <c r="B73" s="268">
        <v>1355309.04</v>
      </c>
      <c r="C73" s="233">
        <v>457959</v>
      </c>
      <c r="D73" s="268">
        <v>1619565</v>
      </c>
      <c r="E73" s="233">
        <v>495589</v>
      </c>
      <c r="F73" s="235">
        <f t="shared" si="0"/>
        <v>0.19497837924847006</v>
      </c>
      <c r="G73" s="235">
        <f t="shared" si="1"/>
        <v>8.2168927786111956E-2</v>
      </c>
      <c r="H73" s="156"/>
      <c r="J73" s="7"/>
      <c r="P73" s="7"/>
      <c r="Q73" s="7"/>
    </row>
    <row r="74" spans="1:17" s="13" customFormat="1" x14ac:dyDescent="0.35">
      <c r="A74" s="231" t="s">
        <v>115</v>
      </c>
      <c r="B74" s="268">
        <v>0</v>
      </c>
      <c r="C74" s="233">
        <v>0</v>
      </c>
      <c r="D74" s="268">
        <v>1241925</v>
      </c>
      <c r="E74" s="233">
        <v>492209</v>
      </c>
      <c r="F74" s="235">
        <f t="shared" si="0"/>
        <v>0</v>
      </c>
      <c r="G74" s="235">
        <f t="shared" si="1"/>
        <v>0</v>
      </c>
      <c r="H74" s="156"/>
      <c r="J74" s="7"/>
      <c r="K74" s="7"/>
      <c r="L74" s="7"/>
      <c r="M74" s="7"/>
      <c r="P74" s="7"/>
      <c r="Q74" s="7"/>
    </row>
    <row r="75" spans="1:17" s="13" customFormat="1" x14ac:dyDescent="0.35">
      <c r="A75" s="231" t="s">
        <v>73</v>
      </c>
      <c r="B75" s="268">
        <v>1456626.07</v>
      </c>
      <c r="C75" s="233">
        <v>514114</v>
      </c>
      <c r="D75" s="268">
        <v>1308241.02</v>
      </c>
      <c r="E75" s="233">
        <v>457638</v>
      </c>
      <c r="F75" s="235">
        <f t="shared" si="0"/>
        <v>-0.1018690060929639</v>
      </c>
      <c r="G75" s="277">
        <f t="shared" si="1"/>
        <v>-0.10985112251368379</v>
      </c>
      <c r="H75" s="156"/>
      <c r="J75" s="7"/>
      <c r="K75" s="7"/>
      <c r="L75" s="7"/>
      <c r="M75" s="7"/>
      <c r="P75" s="7"/>
      <c r="Q75" s="7"/>
    </row>
    <row r="76" spans="1:17" x14ac:dyDescent="0.35">
      <c r="A76" s="231" t="s">
        <v>108</v>
      </c>
      <c r="B76" s="268">
        <v>0</v>
      </c>
      <c r="C76" s="233">
        <v>0</v>
      </c>
      <c r="D76" s="268">
        <v>1336955.52</v>
      </c>
      <c r="E76" s="233">
        <v>415987</v>
      </c>
      <c r="F76" s="235">
        <f t="shared" si="0"/>
        <v>0</v>
      </c>
      <c r="G76" s="235">
        <f t="shared" si="1"/>
        <v>0</v>
      </c>
      <c r="H76" s="156"/>
    </row>
    <row r="77" spans="1:17" x14ac:dyDescent="0.35">
      <c r="A77" s="231" t="s">
        <v>75</v>
      </c>
      <c r="B77" s="268">
        <v>1255889.95</v>
      </c>
      <c r="C77" s="233">
        <v>197524</v>
      </c>
      <c r="D77" s="268">
        <v>1801369.82</v>
      </c>
      <c r="E77" s="233">
        <v>312801</v>
      </c>
      <c r="F77" s="235">
        <f t="shared" ref="F77:G83" si="2">IFERROR(D77/B77-1,0)</f>
        <v>0.43433731594077973</v>
      </c>
      <c r="G77" s="277">
        <f t="shared" si="2"/>
        <v>0.58361009295072996</v>
      </c>
      <c r="H77" s="156"/>
    </row>
    <row r="78" spans="1:17" x14ac:dyDescent="0.35">
      <c r="A78" s="231" t="s">
        <v>111</v>
      </c>
      <c r="B78" s="268">
        <v>0</v>
      </c>
      <c r="C78" s="233">
        <v>0</v>
      </c>
      <c r="D78" s="268">
        <v>755535.1</v>
      </c>
      <c r="E78" s="233">
        <v>281392</v>
      </c>
      <c r="F78" s="235">
        <f t="shared" si="2"/>
        <v>0</v>
      </c>
      <c r="G78" s="235">
        <f t="shared" si="2"/>
        <v>0</v>
      </c>
      <c r="H78" s="156"/>
    </row>
    <row r="79" spans="1:17" x14ac:dyDescent="0.35">
      <c r="A79" s="231" t="s">
        <v>95</v>
      </c>
      <c r="B79" s="268">
        <v>360974.8</v>
      </c>
      <c r="C79" s="233">
        <v>145609</v>
      </c>
      <c r="D79" s="268">
        <v>678835.3</v>
      </c>
      <c r="E79" s="233">
        <v>264550</v>
      </c>
      <c r="F79" s="235">
        <f t="shared" si="2"/>
        <v>0.88056146855680795</v>
      </c>
      <c r="G79" s="235">
        <f t="shared" si="2"/>
        <v>0.81685198030341533</v>
      </c>
      <c r="H79" s="156"/>
    </row>
    <row r="80" spans="1:17" x14ac:dyDescent="0.35">
      <c r="A80" s="231" t="s">
        <v>96</v>
      </c>
      <c r="B80" s="268">
        <v>562399.9</v>
      </c>
      <c r="C80" s="233">
        <v>212390</v>
      </c>
      <c r="D80" s="268">
        <v>635441.14</v>
      </c>
      <c r="E80" s="233">
        <v>229529</v>
      </c>
      <c r="F80" s="235">
        <f t="shared" si="2"/>
        <v>0.12987420516966663</v>
      </c>
      <c r="G80" s="235">
        <f t="shared" si="2"/>
        <v>8.0695889636988483E-2</v>
      </c>
      <c r="H80" s="156"/>
    </row>
    <row r="81" spans="1:8" x14ac:dyDescent="0.35">
      <c r="A81" s="231" t="s">
        <v>85</v>
      </c>
      <c r="B81" s="268">
        <v>220296</v>
      </c>
      <c r="C81" s="233">
        <v>83120</v>
      </c>
      <c r="D81" s="268">
        <v>519814.8</v>
      </c>
      <c r="E81" s="233">
        <v>185427</v>
      </c>
      <c r="F81" s="235">
        <f t="shared" si="2"/>
        <v>1.3596197842902278</v>
      </c>
      <c r="G81" s="248">
        <f t="shared" si="2"/>
        <v>1.230834937439846</v>
      </c>
      <c r="H81" s="156"/>
    </row>
    <row r="82" spans="1:8" x14ac:dyDescent="0.35">
      <c r="A82" s="231" t="s">
        <v>112</v>
      </c>
      <c r="B82" s="268">
        <v>222326</v>
      </c>
      <c r="C82" s="233">
        <v>48810</v>
      </c>
      <c r="D82" s="268">
        <v>0</v>
      </c>
      <c r="E82" s="233">
        <v>0</v>
      </c>
      <c r="F82" s="235">
        <f t="shared" si="2"/>
        <v>-1</v>
      </c>
      <c r="G82" s="239">
        <f t="shared" si="2"/>
        <v>-1</v>
      </c>
      <c r="H82" s="156"/>
    </row>
    <row r="83" spans="1:8" ht="15.6" thickBot="1" x14ac:dyDescent="0.4">
      <c r="A83" s="262" t="s">
        <v>110</v>
      </c>
      <c r="B83" s="269">
        <v>149580</v>
      </c>
      <c r="C83" s="264">
        <v>55400</v>
      </c>
      <c r="D83" s="269">
        <v>0</v>
      </c>
      <c r="E83" s="264">
        <v>0</v>
      </c>
      <c r="F83" s="265">
        <f t="shared" si="2"/>
        <v>-1</v>
      </c>
      <c r="G83" s="265">
        <f t="shared" si="2"/>
        <v>-1</v>
      </c>
      <c r="H83" s="167"/>
    </row>
    <row r="84" spans="1:8" ht="15.6" thickBot="1" x14ac:dyDescent="0.4">
      <c r="A84" s="183" t="s">
        <v>67</v>
      </c>
      <c r="B84" s="165">
        <v>2962335.97</v>
      </c>
      <c r="C84" s="193">
        <v>1099762</v>
      </c>
      <c r="D84" s="165">
        <v>3989181.27</v>
      </c>
      <c r="E84" s="193">
        <v>1455609</v>
      </c>
      <c r="F84" s="195">
        <f t="shared" ref="F84:F86" si="3">IFERROR(D84/B84-1,0)</f>
        <v>0.34663363993787644</v>
      </c>
      <c r="G84" s="195">
        <f t="shared" ref="G84:G86" si="4">IFERROR(E84/C84-1,0)</f>
        <v>0.32356728092078102</v>
      </c>
      <c r="H84" s="166">
        <f>+E84/$E$86</f>
        <v>6.2240217194267221E-4</v>
      </c>
    </row>
    <row r="85" spans="1:8" ht="15.6" thickBot="1" x14ac:dyDescent="0.4">
      <c r="A85" s="270" t="s">
        <v>68</v>
      </c>
      <c r="B85" s="271">
        <v>2962335.97</v>
      </c>
      <c r="C85" s="272">
        <v>1099762</v>
      </c>
      <c r="D85" s="271">
        <v>3989181.27</v>
      </c>
      <c r="E85" s="272">
        <v>1455609</v>
      </c>
      <c r="F85" s="273">
        <f t="shared" si="3"/>
        <v>0.34663363993787644</v>
      </c>
      <c r="G85" s="273">
        <f t="shared" si="4"/>
        <v>0.32356728092078102</v>
      </c>
      <c r="H85" s="166"/>
    </row>
    <row r="86" spans="1:8" ht="15.6" thickBot="1" x14ac:dyDescent="0.4">
      <c r="A86" s="157" t="s">
        <v>61</v>
      </c>
      <c r="B86" s="164">
        <f>SUM(B12+B20+B37+B39+B54+B56+B84)</f>
        <v>5078888772.6800003</v>
      </c>
      <c r="C86" s="193">
        <f t="shared" ref="C86:E86" si="5">SUM(C12+C20+C37+C39+C54+C56+C84)</f>
        <v>1855659283</v>
      </c>
      <c r="D86" s="164">
        <f t="shared" si="5"/>
        <v>6653084048.3400011</v>
      </c>
      <c r="E86" s="193">
        <f t="shared" si="5"/>
        <v>2338695245</v>
      </c>
      <c r="F86" s="194">
        <f t="shared" si="3"/>
        <v>0.30994875968298441</v>
      </c>
      <c r="G86" s="194">
        <f t="shared" si="4"/>
        <v>0.26030423064469432</v>
      </c>
      <c r="H86" s="166">
        <f t="shared" ref="H86" si="6">+E86/$E$86</f>
        <v>1</v>
      </c>
    </row>
    <row r="87" spans="1:8" ht="15.6" thickBot="1" x14ac:dyDescent="0.4"/>
    <row r="88" spans="1:8" ht="15.6" thickBot="1" x14ac:dyDescent="0.4">
      <c r="A88" s="298" t="s">
        <v>59</v>
      </c>
      <c r="B88" s="300" t="s">
        <v>119</v>
      </c>
      <c r="C88" s="301"/>
      <c r="D88" s="300" t="s">
        <v>120</v>
      </c>
      <c r="E88" s="301"/>
      <c r="F88" s="302" t="s">
        <v>80</v>
      </c>
      <c r="G88" s="304" t="s">
        <v>100</v>
      </c>
    </row>
    <row r="89" spans="1:8" ht="15.6" thickBot="1" x14ac:dyDescent="0.4">
      <c r="A89" s="299"/>
      <c r="B89" s="187" t="s">
        <v>5</v>
      </c>
      <c r="C89" s="189" t="s">
        <v>1</v>
      </c>
      <c r="D89" s="190" t="s">
        <v>5</v>
      </c>
      <c r="E89" s="189" t="s">
        <v>1</v>
      </c>
      <c r="F89" s="303"/>
      <c r="G89" s="305"/>
    </row>
    <row r="90" spans="1:8" x14ac:dyDescent="0.35">
      <c r="A90" s="262" t="s">
        <v>49</v>
      </c>
      <c r="B90" s="269">
        <v>2296094720.9200001</v>
      </c>
      <c r="C90" s="264">
        <v>860142564</v>
      </c>
      <c r="D90" s="269">
        <v>3582377007.23</v>
      </c>
      <c r="E90" s="266">
        <v>1301768058</v>
      </c>
      <c r="F90" s="171">
        <f t="shared" ref="F90:F121" si="7">+C90/$C$156</f>
        <v>0.46352397332845935</v>
      </c>
      <c r="G90" s="171">
        <f t="shared" ref="G90:G121" si="8">+E90/$E$156</f>
        <v>0.55662150114817543</v>
      </c>
    </row>
    <row r="91" spans="1:8" x14ac:dyDescent="0.35">
      <c r="A91" s="262" t="s">
        <v>2</v>
      </c>
      <c r="B91" s="269">
        <v>1187959191.27</v>
      </c>
      <c r="C91" s="264">
        <v>406319099</v>
      </c>
      <c r="D91" s="269">
        <v>1361588357.3199999</v>
      </c>
      <c r="E91" s="266">
        <v>431096636</v>
      </c>
      <c r="F91" s="172">
        <f t="shared" si="7"/>
        <v>0.2189621245248824</v>
      </c>
      <c r="G91" s="172">
        <f t="shared" si="8"/>
        <v>0.18433211292564114</v>
      </c>
    </row>
    <row r="92" spans="1:8" x14ac:dyDescent="0.35">
      <c r="A92" s="231" t="s">
        <v>46</v>
      </c>
      <c r="B92" s="268">
        <v>320952650.37</v>
      </c>
      <c r="C92" s="233">
        <v>123792020</v>
      </c>
      <c r="D92" s="268">
        <v>355888215.92000002</v>
      </c>
      <c r="E92" s="267">
        <v>134406112</v>
      </c>
      <c r="F92" s="172">
        <f t="shared" si="7"/>
        <v>6.6710533088740517E-2</v>
      </c>
      <c r="G92" s="172">
        <f t="shared" si="8"/>
        <v>5.7470554270528738E-2</v>
      </c>
    </row>
    <row r="93" spans="1:8" x14ac:dyDescent="0.35">
      <c r="A93" s="231" t="s">
        <v>44</v>
      </c>
      <c r="B93" s="268">
        <v>273347956.5</v>
      </c>
      <c r="C93" s="233">
        <v>98564053</v>
      </c>
      <c r="D93" s="268">
        <v>232240704.92000002</v>
      </c>
      <c r="E93" s="267">
        <v>80940630</v>
      </c>
      <c r="F93" s="172">
        <f t="shared" si="7"/>
        <v>5.3115382712204499E-2</v>
      </c>
      <c r="G93" s="172">
        <f t="shared" si="8"/>
        <v>3.4609310543152874E-2</v>
      </c>
    </row>
    <row r="94" spans="1:8" x14ac:dyDescent="0.35">
      <c r="A94" s="231" t="s">
        <v>45</v>
      </c>
      <c r="B94" s="268">
        <v>159795003.63</v>
      </c>
      <c r="C94" s="233">
        <v>58380072</v>
      </c>
      <c r="D94" s="268">
        <v>198122454.70000002</v>
      </c>
      <c r="E94" s="267">
        <v>70057818</v>
      </c>
      <c r="F94" s="172">
        <f t="shared" si="7"/>
        <v>3.1460555574414684E-2</v>
      </c>
      <c r="G94" s="172">
        <f t="shared" si="8"/>
        <v>2.9955941523282997E-2</v>
      </c>
    </row>
    <row r="95" spans="1:8" x14ac:dyDescent="0.35">
      <c r="A95" s="231" t="s">
        <v>43</v>
      </c>
      <c r="B95" s="268">
        <v>128173930.11</v>
      </c>
      <c r="C95" s="233">
        <v>54582057</v>
      </c>
      <c r="D95" s="268">
        <v>96827369.920000002</v>
      </c>
      <c r="E95" s="267">
        <v>38612082</v>
      </c>
      <c r="F95" s="172">
        <f t="shared" si="7"/>
        <v>2.9413835557009417E-2</v>
      </c>
      <c r="G95" s="172">
        <f t="shared" si="8"/>
        <v>1.6510095568266315E-2</v>
      </c>
    </row>
    <row r="96" spans="1:8" x14ac:dyDescent="0.35">
      <c r="A96" s="231" t="s">
        <v>50</v>
      </c>
      <c r="B96" s="268">
        <v>34020874.109999999</v>
      </c>
      <c r="C96" s="233">
        <v>12456782</v>
      </c>
      <c r="D96" s="268">
        <v>115607479</v>
      </c>
      <c r="E96" s="267">
        <v>38491840</v>
      </c>
      <c r="F96" s="172">
        <f t="shared" si="7"/>
        <v>6.7128605526448901E-3</v>
      </c>
      <c r="G96" s="172">
        <f t="shared" si="8"/>
        <v>1.6458681430294695E-2</v>
      </c>
    </row>
    <row r="97" spans="1:7" x14ac:dyDescent="0.35">
      <c r="A97" s="231" t="s">
        <v>48</v>
      </c>
      <c r="B97" s="268">
        <v>77442902.390000001</v>
      </c>
      <c r="C97" s="233">
        <v>30152327</v>
      </c>
      <c r="D97" s="268">
        <v>56283870.460000001</v>
      </c>
      <c r="E97" s="267">
        <v>22727224</v>
      </c>
      <c r="F97" s="172">
        <f t="shared" si="7"/>
        <v>1.6248848738683028E-2</v>
      </c>
      <c r="G97" s="172">
        <f t="shared" si="8"/>
        <v>9.7179074736605964E-3</v>
      </c>
    </row>
    <row r="98" spans="1:7" x14ac:dyDescent="0.35">
      <c r="A98" s="231" t="s">
        <v>70</v>
      </c>
      <c r="B98" s="268">
        <v>54466331.980000004</v>
      </c>
      <c r="C98" s="233">
        <v>25639911</v>
      </c>
      <c r="D98" s="268">
        <v>54278251.350000001</v>
      </c>
      <c r="E98" s="267">
        <v>20831616</v>
      </c>
      <c r="F98" s="172">
        <f t="shared" si="7"/>
        <v>1.3817143715385385E-2</v>
      </c>
      <c r="G98" s="172">
        <f t="shared" si="8"/>
        <v>8.9073666372464881E-3</v>
      </c>
    </row>
    <row r="99" spans="1:7" x14ac:dyDescent="0.35">
      <c r="A99" s="231" t="s">
        <v>42</v>
      </c>
      <c r="B99" s="268">
        <v>35792582.609999999</v>
      </c>
      <c r="C99" s="233">
        <v>9116850</v>
      </c>
      <c r="D99" s="268">
        <v>57298826.32</v>
      </c>
      <c r="E99" s="267">
        <v>18394617</v>
      </c>
      <c r="F99" s="172">
        <f t="shared" si="7"/>
        <v>4.9129978135107897E-3</v>
      </c>
      <c r="G99" s="172">
        <f t="shared" si="8"/>
        <v>7.8653330481287219E-3</v>
      </c>
    </row>
    <row r="100" spans="1:7" x14ac:dyDescent="0.35">
      <c r="A100" s="231" t="s">
        <v>40</v>
      </c>
      <c r="B100" s="268">
        <v>65703032.520000003</v>
      </c>
      <c r="C100" s="233">
        <v>18138454</v>
      </c>
      <c r="D100" s="268">
        <v>61921936.57</v>
      </c>
      <c r="E100" s="267">
        <v>17477021</v>
      </c>
      <c r="F100" s="172">
        <f t="shared" si="7"/>
        <v>9.7746683166297609E-3</v>
      </c>
      <c r="G100" s="172">
        <f t="shared" si="8"/>
        <v>7.4729792337692976E-3</v>
      </c>
    </row>
    <row r="101" spans="1:7" x14ac:dyDescent="0.35">
      <c r="A101" s="231" t="s">
        <v>41</v>
      </c>
      <c r="B101" s="268">
        <v>76049061.510000005</v>
      </c>
      <c r="C101" s="233">
        <v>19594299</v>
      </c>
      <c r="D101" s="268">
        <v>58273363.590000004</v>
      </c>
      <c r="E101" s="267">
        <v>17386522</v>
      </c>
      <c r="F101" s="172">
        <f t="shared" si="7"/>
        <v>1.0559211585610892E-2</v>
      </c>
      <c r="G101" s="172">
        <f t="shared" si="8"/>
        <v>7.4342828708321082E-3</v>
      </c>
    </row>
    <row r="102" spans="1:7" x14ac:dyDescent="0.35">
      <c r="A102" s="231" t="s">
        <v>76</v>
      </c>
      <c r="B102" s="268">
        <v>39702022.060000002</v>
      </c>
      <c r="C102" s="233">
        <v>15832811</v>
      </c>
      <c r="D102" s="268">
        <v>44038575.399999999</v>
      </c>
      <c r="E102" s="267">
        <v>15593628</v>
      </c>
      <c r="F102" s="172">
        <f t="shared" si="7"/>
        <v>8.5321756774247234E-3</v>
      </c>
      <c r="G102" s="172">
        <f t="shared" si="8"/>
        <v>6.6676613951040893E-3</v>
      </c>
    </row>
    <row r="103" spans="1:7" x14ac:dyDescent="0.35">
      <c r="A103" s="231" t="s">
        <v>47</v>
      </c>
      <c r="B103" s="268">
        <v>24563345.84</v>
      </c>
      <c r="C103" s="233">
        <v>8032036</v>
      </c>
      <c r="D103" s="268">
        <v>47272065.990000002</v>
      </c>
      <c r="E103" s="267">
        <v>14792124</v>
      </c>
      <c r="F103" s="172">
        <f t="shared" si="7"/>
        <v>4.3284001937116384E-3</v>
      </c>
      <c r="G103" s="172">
        <f t="shared" si="8"/>
        <v>6.324947225007079E-3</v>
      </c>
    </row>
    <row r="104" spans="1:7" x14ac:dyDescent="0.35">
      <c r="A104" s="231" t="s">
        <v>52</v>
      </c>
      <c r="B104" s="268">
        <v>26616629.75</v>
      </c>
      <c r="C104" s="233">
        <v>10408735</v>
      </c>
      <c r="D104" s="268">
        <v>33354582.260000002</v>
      </c>
      <c r="E104" s="267">
        <v>11867695</v>
      </c>
      <c r="F104" s="172">
        <f t="shared" si="7"/>
        <v>5.6091843450767785E-3</v>
      </c>
      <c r="G104" s="172">
        <f t="shared" si="8"/>
        <v>5.0744940048826244E-3</v>
      </c>
    </row>
    <row r="105" spans="1:7" x14ac:dyDescent="0.35">
      <c r="A105" s="231" t="s">
        <v>37</v>
      </c>
      <c r="B105" s="268">
        <v>28456453.609999999</v>
      </c>
      <c r="C105" s="233">
        <v>10986665</v>
      </c>
      <c r="D105" s="268">
        <v>30570469.02</v>
      </c>
      <c r="E105" s="267">
        <v>11090214</v>
      </c>
      <c r="F105" s="172">
        <f t="shared" si="7"/>
        <v>5.9206262165962496E-3</v>
      </c>
      <c r="G105" s="172">
        <f t="shared" si="8"/>
        <v>4.7420518016232597E-3</v>
      </c>
    </row>
    <row r="106" spans="1:7" x14ac:dyDescent="0.35">
      <c r="A106" s="231" t="s">
        <v>55</v>
      </c>
      <c r="B106" s="268">
        <v>43677711.660000004</v>
      </c>
      <c r="C106" s="233">
        <v>15230528</v>
      </c>
      <c r="D106" s="268">
        <v>31194512.260000002</v>
      </c>
      <c r="E106" s="267">
        <v>10342006</v>
      </c>
      <c r="F106" s="172">
        <f t="shared" si="7"/>
        <v>8.2076101682724695E-3</v>
      </c>
      <c r="G106" s="172">
        <f t="shared" si="8"/>
        <v>4.4221264066408956E-3</v>
      </c>
    </row>
    <row r="107" spans="1:7" x14ac:dyDescent="0.35">
      <c r="A107" s="231" t="s">
        <v>53</v>
      </c>
      <c r="B107" s="268">
        <v>27371711.59</v>
      </c>
      <c r="C107" s="233">
        <v>9734686</v>
      </c>
      <c r="D107" s="268">
        <v>33399296.220000003</v>
      </c>
      <c r="E107" s="267">
        <v>10272731</v>
      </c>
      <c r="F107" s="172">
        <f t="shared" si="7"/>
        <v>5.2459447104223605E-3</v>
      </c>
      <c r="G107" s="172">
        <f t="shared" si="8"/>
        <v>4.3925051893625409E-3</v>
      </c>
    </row>
    <row r="108" spans="1:7" x14ac:dyDescent="0.35">
      <c r="A108" s="231" t="s">
        <v>38</v>
      </c>
      <c r="B108" s="268">
        <v>19971174.059999999</v>
      </c>
      <c r="C108" s="233">
        <v>7466684</v>
      </c>
      <c r="D108" s="268">
        <v>25871181.18</v>
      </c>
      <c r="E108" s="267">
        <v>9482437</v>
      </c>
      <c r="F108" s="172">
        <f t="shared" si="7"/>
        <v>4.0237365061590348E-3</v>
      </c>
      <c r="G108" s="172">
        <f t="shared" si="8"/>
        <v>4.0545842902246117E-3</v>
      </c>
    </row>
    <row r="109" spans="1:7" x14ac:dyDescent="0.35">
      <c r="A109" s="231" t="s">
        <v>60</v>
      </c>
      <c r="B109" s="268">
        <v>14896753.26</v>
      </c>
      <c r="C109" s="233">
        <v>6791260</v>
      </c>
      <c r="D109" s="268">
        <v>23243034.949999999</v>
      </c>
      <c r="E109" s="267">
        <v>9043815</v>
      </c>
      <c r="F109" s="172">
        <f t="shared" si="7"/>
        <v>3.6597558949618878E-3</v>
      </c>
      <c r="G109" s="172">
        <f t="shared" si="8"/>
        <v>3.8670344155935545E-3</v>
      </c>
    </row>
    <row r="110" spans="1:7" x14ac:dyDescent="0.35">
      <c r="A110" s="231" t="s">
        <v>54</v>
      </c>
      <c r="B110" s="268">
        <v>28624906.73</v>
      </c>
      <c r="C110" s="233">
        <v>11106558</v>
      </c>
      <c r="D110" s="268">
        <v>20997065.690000001</v>
      </c>
      <c r="E110" s="267">
        <v>7496552</v>
      </c>
      <c r="F110" s="172">
        <f t="shared" si="7"/>
        <v>5.9852355988779865E-3</v>
      </c>
      <c r="G110" s="172">
        <f t="shared" si="8"/>
        <v>3.2054420155970343E-3</v>
      </c>
    </row>
    <row r="111" spans="1:7" x14ac:dyDescent="0.35">
      <c r="A111" s="231" t="s">
        <v>57</v>
      </c>
      <c r="B111" s="268">
        <v>20828634.420000002</v>
      </c>
      <c r="C111" s="233">
        <v>8308467</v>
      </c>
      <c r="D111" s="268">
        <v>17540319.850000001</v>
      </c>
      <c r="E111" s="267">
        <v>6846945</v>
      </c>
      <c r="F111" s="172">
        <f t="shared" si="7"/>
        <v>4.4773666567538735E-3</v>
      </c>
      <c r="G111" s="172">
        <f t="shared" si="8"/>
        <v>2.9276773083788434E-3</v>
      </c>
    </row>
    <row r="112" spans="1:7" x14ac:dyDescent="0.35">
      <c r="A112" s="231" t="s">
        <v>56</v>
      </c>
      <c r="B112" s="268">
        <v>9023887.6899999995</v>
      </c>
      <c r="C112" s="233">
        <v>3389951</v>
      </c>
      <c r="D112" s="268">
        <v>15084183.65</v>
      </c>
      <c r="E112" s="267">
        <v>5361287</v>
      </c>
      <c r="F112" s="172">
        <f t="shared" si="7"/>
        <v>1.8268175796364661E-3</v>
      </c>
      <c r="G112" s="172">
        <f t="shared" si="8"/>
        <v>2.2924265192149906E-3</v>
      </c>
    </row>
    <row r="113" spans="1:7" x14ac:dyDescent="0.35">
      <c r="A113" s="231" t="s">
        <v>65</v>
      </c>
      <c r="B113" s="268">
        <v>10320755.74</v>
      </c>
      <c r="C113" s="233">
        <v>3823685</v>
      </c>
      <c r="D113" s="268">
        <v>9884081.7599999998</v>
      </c>
      <c r="E113" s="267">
        <v>3526356</v>
      </c>
      <c r="F113" s="172">
        <f t="shared" si="7"/>
        <v>2.0605533758429728E-3</v>
      </c>
      <c r="G113" s="172">
        <f t="shared" si="8"/>
        <v>1.5078304911848401E-3</v>
      </c>
    </row>
    <row r="114" spans="1:7" x14ac:dyDescent="0.35">
      <c r="A114" s="231" t="s">
        <v>36</v>
      </c>
      <c r="B114" s="268">
        <v>4879754.82</v>
      </c>
      <c r="C114" s="233">
        <v>2165842</v>
      </c>
      <c r="D114" s="268">
        <v>8197769.1500000004</v>
      </c>
      <c r="E114" s="267">
        <v>3276377</v>
      </c>
      <c r="F114" s="172">
        <f t="shared" si="7"/>
        <v>1.1671549943686511E-3</v>
      </c>
      <c r="G114" s="172">
        <f t="shared" si="8"/>
        <v>1.4009422591527098E-3</v>
      </c>
    </row>
    <row r="115" spans="1:7" x14ac:dyDescent="0.35">
      <c r="A115" s="231" t="s">
        <v>77</v>
      </c>
      <c r="B115" s="268">
        <v>8259176.8900000006</v>
      </c>
      <c r="C115" s="233">
        <v>3181104</v>
      </c>
      <c r="D115" s="268">
        <v>7755845.3399999999</v>
      </c>
      <c r="E115" s="267">
        <v>2470832</v>
      </c>
      <c r="F115" s="172">
        <f t="shared" si="7"/>
        <v>1.7142715956224384E-3</v>
      </c>
      <c r="G115" s="172">
        <f t="shared" si="8"/>
        <v>1.0565002025306636E-3</v>
      </c>
    </row>
    <row r="116" spans="1:7" x14ac:dyDescent="0.35">
      <c r="A116" s="231" t="s">
        <v>39</v>
      </c>
      <c r="B116" s="268">
        <v>11959809.68</v>
      </c>
      <c r="C116" s="233">
        <v>3120663</v>
      </c>
      <c r="D116" s="268">
        <v>9015457.1600000001</v>
      </c>
      <c r="E116" s="267">
        <v>2352387</v>
      </c>
      <c r="F116" s="172">
        <f t="shared" si="7"/>
        <v>1.6817004223722034E-3</v>
      </c>
      <c r="G116" s="172">
        <f t="shared" si="8"/>
        <v>1.0058544417145723E-3</v>
      </c>
    </row>
    <row r="117" spans="1:7" x14ac:dyDescent="0.35">
      <c r="A117" s="231" t="s">
        <v>84</v>
      </c>
      <c r="B117" s="268">
        <v>311921.81</v>
      </c>
      <c r="C117" s="233">
        <v>121831</v>
      </c>
      <c r="D117" s="268">
        <v>6051266.6799999997</v>
      </c>
      <c r="E117" s="267">
        <v>2349108</v>
      </c>
      <c r="F117" s="172">
        <f t="shared" si="7"/>
        <v>6.5653755037960813E-5</v>
      </c>
      <c r="G117" s="172">
        <f t="shared" si="8"/>
        <v>1.0044523778898777E-3</v>
      </c>
    </row>
    <row r="118" spans="1:7" x14ac:dyDescent="0.35">
      <c r="A118" s="231" t="s">
        <v>71</v>
      </c>
      <c r="B118" s="268">
        <v>1794986.35</v>
      </c>
      <c r="C118" s="233">
        <v>697635</v>
      </c>
      <c r="D118" s="268">
        <v>5912289.8200000003</v>
      </c>
      <c r="E118" s="267">
        <v>2193607</v>
      </c>
      <c r="F118" s="172">
        <f t="shared" si="7"/>
        <v>3.7594994209936547E-4</v>
      </c>
      <c r="G118" s="172">
        <f t="shared" si="8"/>
        <v>9.3796188481154582E-4</v>
      </c>
    </row>
    <row r="119" spans="1:7" x14ac:dyDescent="0.35">
      <c r="A119" s="231" t="s">
        <v>66</v>
      </c>
      <c r="B119" s="268">
        <v>18343204.809999999</v>
      </c>
      <c r="C119" s="233">
        <v>7645149</v>
      </c>
      <c r="D119" s="268">
        <v>5787323.1900000004</v>
      </c>
      <c r="E119" s="267">
        <v>2042904</v>
      </c>
      <c r="F119" s="172">
        <f t="shared" si="7"/>
        <v>4.119909872484926E-3</v>
      </c>
      <c r="G119" s="172">
        <f t="shared" si="8"/>
        <v>8.7352296301436232E-4</v>
      </c>
    </row>
    <row r="120" spans="1:7" x14ac:dyDescent="0.35">
      <c r="A120" s="231" t="s">
        <v>90</v>
      </c>
      <c r="B120" s="268">
        <v>2055256.45</v>
      </c>
      <c r="C120" s="233">
        <v>939599</v>
      </c>
      <c r="D120" s="268">
        <v>4935176.8099999996</v>
      </c>
      <c r="E120" s="267">
        <v>1708315</v>
      </c>
      <c r="F120" s="172">
        <f t="shared" si="7"/>
        <v>5.0634241350652081E-4</v>
      </c>
      <c r="G120" s="172">
        <f t="shared" si="8"/>
        <v>7.304564387567308E-4</v>
      </c>
    </row>
    <row r="121" spans="1:7" x14ac:dyDescent="0.35">
      <c r="A121" s="231" t="s">
        <v>51</v>
      </c>
      <c r="B121" s="268">
        <v>2692789.42</v>
      </c>
      <c r="C121" s="233">
        <v>983479</v>
      </c>
      <c r="D121" s="268">
        <v>4862891.96</v>
      </c>
      <c r="E121" s="267">
        <v>1644678</v>
      </c>
      <c r="F121" s="172">
        <f t="shared" si="7"/>
        <v>5.2998899583011434E-4</v>
      </c>
      <c r="G121" s="172">
        <f t="shared" si="8"/>
        <v>7.0324596738982126E-4</v>
      </c>
    </row>
    <row r="122" spans="1:7" x14ac:dyDescent="0.35">
      <c r="A122" s="231" t="s">
        <v>82</v>
      </c>
      <c r="B122" s="268">
        <v>4270710.72</v>
      </c>
      <c r="C122" s="233">
        <v>1480959</v>
      </c>
      <c r="D122" s="268">
        <v>4630356.12</v>
      </c>
      <c r="E122" s="267">
        <v>1631985</v>
      </c>
      <c r="F122" s="172">
        <f t="shared" ref="F122:F152" si="9">+C122/$C$156</f>
        <v>7.9807700344956053E-4</v>
      </c>
      <c r="G122" s="172">
        <f t="shared" ref="G122:G152" si="10">+E122/$E$156</f>
        <v>6.9781858217272767E-4</v>
      </c>
    </row>
    <row r="123" spans="1:7" x14ac:dyDescent="0.35">
      <c r="A123" s="270" t="s">
        <v>68</v>
      </c>
      <c r="B123" s="271">
        <v>2962335.97</v>
      </c>
      <c r="C123" s="272">
        <v>1099762</v>
      </c>
      <c r="D123" s="271">
        <v>3989181.27</v>
      </c>
      <c r="E123" s="274">
        <v>1455609</v>
      </c>
      <c r="F123" s="172">
        <f t="shared" si="9"/>
        <v>5.9265297787966824E-4</v>
      </c>
      <c r="G123" s="172">
        <f t="shared" si="10"/>
        <v>6.2240217194267221E-4</v>
      </c>
    </row>
    <row r="124" spans="1:7" x14ac:dyDescent="0.35">
      <c r="A124" s="231" t="s">
        <v>93</v>
      </c>
      <c r="B124" s="268">
        <v>713575.51</v>
      </c>
      <c r="C124" s="233">
        <v>269516</v>
      </c>
      <c r="D124" s="268">
        <v>4052696.66</v>
      </c>
      <c r="E124" s="267">
        <v>1286815</v>
      </c>
      <c r="F124" s="172">
        <f t="shared" si="9"/>
        <v>1.4524002464734795E-4</v>
      </c>
      <c r="G124" s="172">
        <f t="shared" si="10"/>
        <v>5.5022774033989196E-4</v>
      </c>
    </row>
    <row r="125" spans="1:7" x14ac:dyDescent="0.35">
      <c r="A125" s="231" t="s">
        <v>89</v>
      </c>
      <c r="B125" s="268">
        <v>679127</v>
      </c>
      <c r="C125" s="233">
        <v>251341</v>
      </c>
      <c r="D125" s="268">
        <v>2179960.13</v>
      </c>
      <c r="E125" s="267">
        <v>752815</v>
      </c>
      <c r="F125" s="172">
        <f t="shared" si="9"/>
        <v>1.354456619825505E-4</v>
      </c>
      <c r="G125" s="172">
        <f t="shared" si="10"/>
        <v>3.2189529679400359E-4</v>
      </c>
    </row>
    <row r="126" spans="1:7" x14ac:dyDescent="0.35">
      <c r="A126" s="231" t="s">
        <v>72</v>
      </c>
      <c r="B126" s="268">
        <v>1391387.95</v>
      </c>
      <c r="C126" s="233">
        <v>516426</v>
      </c>
      <c r="D126" s="268">
        <v>1688372.79</v>
      </c>
      <c r="E126" s="267">
        <v>629111</v>
      </c>
      <c r="F126" s="172">
        <f t="shared" si="9"/>
        <v>2.782978560402028E-4</v>
      </c>
      <c r="G126" s="172">
        <f t="shared" si="10"/>
        <v>2.6900084623894635E-4</v>
      </c>
    </row>
    <row r="127" spans="1:7" x14ac:dyDescent="0.35">
      <c r="A127" s="231" t="s">
        <v>94</v>
      </c>
      <c r="B127" s="268">
        <v>658016.80000000005</v>
      </c>
      <c r="C127" s="233">
        <v>258406</v>
      </c>
      <c r="D127" s="268">
        <v>1732625.5</v>
      </c>
      <c r="E127" s="267">
        <v>608440</v>
      </c>
      <c r="F127" s="172">
        <f t="shared" si="9"/>
        <v>1.39252934182099E-4</v>
      </c>
      <c r="G127" s="172">
        <f t="shared" si="10"/>
        <v>2.6016215721172344E-4</v>
      </c>
    </row>
    <row r="128" spans="1:7" x14ac:dyDescent="0.35">
      <c r="A128" s="231" t="s">
        <v>107</v>
      </c>
      <c r="B128" s="275">
        <v>280423</v>
      </c>
      <c r="C128" s="233">
        <v>105820</v>
      </c>
      <c r="D128" s="268">
        <v>1492040.06</v>
      </c>
      <c r="E128" s="267">
        <v>563484</v>
      </c>
      <c r="F128" s="172">
        <f t="shared" si="9"/>
        <v>5.7025554728410773E-5</v>
      </c>
      <c r="G128" s="172">
        <f t="shared" si="10"/>
        <v>2.4093947306930963E-4</v>
      </c>
    </row>
    <row r="129" spans="1:9" x14ac:dyDescent="0.35">
      <c r="A129" s="231" t="s">
        <v>91</v>
      </c>
      <c r="B129" s="268">
        <v>1556200.47</v>
      </c>
      <c r="C129" s="233">
        <v>618572</v>
      </c>
      <c r="D129" s="268">
        <v>1453973.26</v>
      </c>
      <c r="E129" s="267">
        <v>548420</v>
      </c>
      <c r="F129" s="172">
        <f t="shared" si="9"/>
        <v>3.3334352144644217E-4</v>
      </c>
      <c r="G129" s="172">
        <f t="shared" si="10"/>
        <v>2.344982746993185E-4</v>
      </c>
    </row>
    <row r="130" spans="1:9" x14ac:dyDescent="0.35">
      <c r="A130" s="231" t="s">
        <v>79</v>
      </c>
      <c r="B130" s="268">
        <v>1257633</v>
      </c>
      <c r="C130" s="233">
        <v>512491</v>
      </c>
      <c r="D130" s="268">
        <v>1529204.97</v>
      </c>
      <c r="E130" s="267">
        <v>545433</v>
      </c>
      <c r="F130" s="172">
        <f t="shared" si="9"/>
        <v>2.7617731589792068E-4</v>
      </c>
      <c r="G130" s="172">
        <f t="shared" si="10"/>
        <v>2.3322106681753654E-4</v>
      </c>
    </row>
    <row r="131" spans="1:9" x14ac:dyDescent="0.35">
      <c r="A131" s="231" t="s">
        <v>74</v>
      </c>
      <c r="B131" s="268">
        <v>1355309.04</v>
      </c>
      <c r="C131" s="233">
        <v>457959</v>
      </c>
      <c r="D131" s="268">
        <v>1619565</v>
      </c>
      <c r="E131" s="267">
        <v>495589</v>
      </c>
      <c r="F131" s="172">
        <f t="shared" si="9"/>
        <v>2.4679045565931083E-4</v>
      </c>
      <c r="G131" s="172">
        <f t="shared" si="10"/>
        <v>2.1190832839787128E-4</v>
      </c>
    </row>
    <row r="132" spans="1:9" x14ac:dyDescent="0.35">
      <c r="A132" s="231" t="s">
        <v>115</v>
      </c>
      <c r="B132" s="268">
        <v>0</v>
      </c>
      <c r="C132" s="233">
        <v>0</v>
      </c>
      <c r="D132" s="268">
        <v>1241925</v>
      </c>
      <c r="E132" s="267">
        <v>492209</v>
      </c>
      <c r="F132" s="172">
        <f t="shared" si="9"/>
        <v>0</v>
      </c>
      <c r="G132" s="172">
        <f t="shared" si="10"/>
        <v>2.1046307809977183E-4</v>
      </c>
    </row>
    <row r="133" spans="1:9" x14ac:dyDescent="0.35">
      <c r="A133" s="231" t="s">
        <v>73</v>
      </c>
      <c r="B133" s="268">
        <v>1456626.07</v>
      </c>
      <c r="C133" s="233">
        <v>514114</v>
      </c>
      <c r="D133" s="268">
        <v>1308241.02</v>
      </c>
      <c r="E133" s="267">
        <v>457638</v>
      </c>
      <c r="F133" s="172">
        <f t="shared" si="9"/>
        <v>2.7705193766435626E-4</v>
      </c>
      <c r="G133" s="172">
        <f t="shared" si="10"/>
        <v>1.956809041188263E-4</v>
      </c>
    </row>
    <row r="134" spans="1:9" x14ac:dyDescent="0.35">
      <c r="A134" s="231" t="s">
        <v>108</v>
      </c>
      <c r="B134" s="268">
        <v>0</v>
      </c>
      <c r="C134" s="233">
        <v>0</v>
      </c>
      <c r="D134" s="268">
        <v>1336955.52</v>
      </c>
      <c r="E134" s="267">
        <v>415987</v>
      </c>
      <c r="F134" s="172">
        <f t="shared" si="9"/>
        <v>0</v>
      </c>
      <c r="G134" s="172">
        <f t="shared" si="10"/>
        <v>1.778714011110926E-4</v>
      </c>
    </row>
    <row r="135" spans="1:9" x14ac:dyDescent="0.35">
      <c r="A135" s="231" t="s">
        <v>75</v>
      </c>
      <c r="B135" s="268">
        <v>1255889.95</v>
      </c>
      <c r="C135" s="233">
        <v>197524</v>
      </c>
      <c r="D135" s="268">
        <v>1801369.82</v>
      </c>
      <c r="E135" s="267">
        <v>312801</v>
      </c>
      <c r="F135" s="172">
        <f t="shared" si="9"/>
        <v>1.064441095461596E-4</v>
      </c>
      <c r="G135" s="172">
        <f t="shared" si="10"/>
        <v>1.3375021848988281E-4</v>
      </c>
    </row>
    <row r="136" spans="1:9" ht="16.2" customHeight="1" x14ac:dyDescent="0.35">
      <c r="A136" s="231" t="s">
        <v>111</v>
      </c>
      <c r="B136" s="268">
        <v>0</v>
      </c>
      <c r="C136" s="233">
        <v>0</v>
      </c>
      <c r="D136" s="268">
        <v>755535.1</v>
      </c>
      <c r="E136" s="267">
        <v>281392</v>
      </c>
      <c r="F136" s="172">
        <f t="shared" si="9"/>
        <v>0</v>
      </c>
      <c r="G136" s="172">
        <f t="shared" si="10"/>
        <v>1.2032008043869778E-4</v>
      </c>
    </row>
    <row r="137" spans="1:9" x14ac:dyDescent="0.35">
      <c r="A137" s="231" t="s">
        <v>86</v>
      </c>
      <c r="B137" s="268">
        <v>158730</v>
      </c>
      <c r="C137" s="233">
        <v>52910</v>
      </c>
      <c r="D137" s="268">
        <v>719512.5</v>
      </c>
      <c r="E137" s="267">
        <v>267173</v>
      </c>
      <c r="F137" s="172">
        <f t="shared" si="9"/>
        <v>2.8512777364205386E-5</v>
      </c>
      <c r="G137" s="172">
        <f t="shared" si="10"/>
        <v>1.1424019464323151E-4</v>
      </c>
    </row>
    <row r="138" spans="1:9" x14ac:dyDescent="0.35">
      <c r="A138" s="231" t="s">
        <v>95</v>
      </c>
      <c r="B138" s="268">
        <v>360974.8</v>
      </c>
      <c r="C138" s="233">
        <v>145609</v>
      </c>
      <c r="D138" s="268">
        <v>678835.3</v>
      </c>
      <c r="E138" s="267">
        <v>264550</v>
      </c>
      <c r="F138" s="172">
        <f t="shared" si="9"/>
        <v>7.8467529752874359E-5</v>
      </c>
      <c r="G138" s="172">
        <f t="shared" si="10"/>
        <v>1.1311862910124486E-4</v>
      </c>
    </row>
    <row r="139" spans="1:9" x14ac:dyDescent="0.35">
      <c r="A139" s="231" t="s">
        <v>64</v>
      </c>
      <c r="B139" s="268">
        <v>1316483</v>
      </c>
      <c r="C139" s="233">
        <v>506050</v>
      </c>
      <c r="D139" s="268">
        <v>709906.38</v>
      </c>
      <c r="E139" s="267">
        <v>253611</v>
      </c>
      <c r="F139" s="172">
        <f t="shared" si="9"/>
        <v>2.7270631232576329E-4</v>
      </c>
      <c r="G139" s="172">
        <f t="shared" si="10"/>
        <v>1.0844123471931889E-4</v>
      </c>
    </row>
    <row r="140" spans="1:9" x14ac:dyDescent="0.35">
      <c r="A140" s="231" t="s">
        <v>96</v>
      </c>
      <c r="B140" s="268">
        <v>562399.9</v>
      </c>
      <c r="C140" s="233">
        <v>212390</v>
      </c>
      <c r="D140" s="268">
        <v>635441.14</v>
      </c>
      <c r="E140" s="267">
        <v>229529</v>
      </c>
      <c r="F140" s="172">
        <f t="shared" si="9"/>
        <v>1.1445527848012819E-4</v>
      </c>
      <c r="G140" s="172">
        <f t="shared" si="10"/>
        <v>9.8144040139783154E-5</v>
      </c>
    </row>
    <row r="141" spans="1:9" x14ac:dyDescent="0.35">
      <c r="A141" s="231" t="s">
        <v>85</v>
      </c>
      <c r="B141" s="268">
        <v>220296</v>
      </c>
      <c r="C141" s="233">
        <v>83120</v>
      </c>
      <c r="D141" s="268">
        <v>519814.8</v>
      </c>
      <c r="E141" s="267">
        <v>185427</v>
      </c>
      <c r="F141" s="172">
        <f t="shared" si="9"/>
        <v>4.4792705622996632E-5</v>
      </c>
      <c r="G141" s="172">
        <f t="shared" si="10"/>
        <v>7.9286516871504567E-5</v>
      </c>
      <c r="I141" s="155"/>
    </row>
    <row r="142" spans="1:9" x14ac:dyDescent="0.35">
      <c r="A142" s="231" t="s">
        <v>83</v>
      </c>
      <c r="B142" s="268">
        <v>250591</v>
      </c>
      <c r="C142" s="233">
        <v>61853</v>
      </c>
      <c r="D142" s="268">
        <v>701384</v>
      </c>
      <c r="E142" s="267">
        <v>163807</v>
      </c>
      <c r="F142" s="172">
        <f t="shared" si="9"/>
        <v>3.3332088798113697E-5</v>
      </c>
      <c r="G142" s="172">
        <f t="shared" si="10"/>
        <v>7.0042046029815232E-5</v>
      </c>
    </row>
    <row r="143" spans="1:9" x14ac:dyDescent="0.35">
      <c r="A143" s="231" t="s">
        <v>103</v>
      </c>
      <c r="B143" s="268">
        <v>816136.88</v>
      </c>
      <c r="C143" s="233">
        <v>247227</v>
      </c>
      <c r="D143" s="268">
        <v>524755.98</v>
      </c>
      <c r="E143" s="267">
        <v>157691</v>
      </c>
      <c r="F143" s="172">
        <f t="shared" si="9"/>
        <v>1.3322866016670583E-4</v>
      </c>
      <c r="G143" s="172">
        <f t="shared" si="10"/>
        <v>6.7426912650177302E-5</v>
      </c>
    </row>
    <row r="144" spans="1:9" x14ac:dyDescent="0.35">
      <c r="A144" s="231" t="s">
        <v>105</v>
      </c>
      <c r="B144" s="268">
        <v>0</v>
      </c>
      <c r="C144" s="233">
        <v>0</v>
      </c>
      <c r="D144" s="268">
        <v>543019.77</v>
      </c>
      <c r="E144" s="267">
        <v>195715</v>
      </c>
      <c r="F144" s="172">
        <f t="shared" si="9"/>
        <v>0</v>
      </c>
      <c r="G144" s="172">
        <f t="shared" si="10"/>
        <v>8.3685550914950441E-5</v>
      </c>
    </row>
    <row r="145" spans="1:9" x14ac:dyDescent="0.35">
      <c r="A145" s="231" t="s">
        <v>92</v>
      </c>
      <c r="B145" s="268">
        <v>388760</v>
      </c>
      <c r="C145" s="233">
        <v>119048</v>
      </c>
      <c r="D145" s="268">
        <v>466820</v>
      </c>
      <c r="E145" s="267">
        <v>143300</v>
      </c>
      <c r="F145" s="172">
        <f t="shared" si="9"/>
        <v>6.4154018515477667E-5</v>
      </c>
      <c r="G145" s="172">
        <f t="shared" si="10"/>
        <v>6.1273481573269293E-5</v>
      </c>
    </row>
    <row r="146" spans="1:9" x14ac:dyDescent="0.35">
      <c r="A146" s="231" t="s">
        <v>69</v>
      </c>
      <c r="B146" s="268">
        <v>318204</v>
      </c>
      <c r="C146" s="233">
        <v>124603</v>
      </c>
      <c r="D146" s="268">
        <v>331934.40000000002</v>
      </c>
      <c r="E146" s="267">
        <v>127817</v>
      </c>
      <c r="F146" s="172">
        <f t="shared" si="9"/>
        <v>6.7147563748102141E-5</v>
      </c>
      <c r="G146" s="172">
        <f t="shared" si="10"/>
        <v>5.4653123476975301E-5</v>
      </c>
    </row>
    <row r="147" spans="1:9" x14ac:dyDescent="0.35">
      <c r="A147" s="231" t="s">
        <v>102</v>
      </c>
      <c r="B147" s="268">
        <v>1704569</v>
      </c>
      <c r="C147" s="233">
        <v>708076</v>
      </c>
      <c r="D147" s="268">
        <v>215566.12</v>
      </c>
      <c r="E147" s="267">
        <v>82124</v>
      </c>
      <c r="F147" s="172">
        <f t="shared" si="9"/>
        <v>3.815765137958249E-4</v>
      </c>
      <c r="G147" s="172">
        <f t="shared" si="10"/>
        <v>3.5115306355360552E-5</v>
      </c>
    </row>
    <row r="148" spans="1:9" x14ac:dyDescent="0.35">
      <c r="A148" s="231" t="s">
        <v>114</v>
      </c>
      <c r="B148" s="268">
        <v>0</v>
      </c>
      <c r="C148" s="233">
        <v>0</v>
      </c>
      <c r="D148" s="268">
        <v>142200.9</v>
      </c>
      <c r="E148" s="267">
        <v>52667</v>
      </c>
      <c r="F148" s="172">
        <f t="shared" si="9"/>
        <v>0</v>
      </c>
      <c r="G148" s="172">
        <f t="shared" si="10"/>
        <v>2.2519821730770226E-5</v>
      </c>
    </row>
    <row r="149" spans="1:9" x14ac:dyDescent="0.35">
      <c r="A149" s="262" t="s">
        <v>113</v>
      </c>
      <c r="B149" s="269">
        <v>0</v>
      </c>
      <c r="C149" s="264">
        <v>0</v>
      </c>
      <c r="D149" s="269">
        <v>139530.6</v>
      </c>
      <c r="E149" s="266">
        <v>51678</v>
      </c>
      <c r="F149" s="172">
        <f t="shared" si="9"/>
        <v>0</v>
      </c>
      <c r="G149" s="172">
        <f t="shared" si="10"/>
        <v>2.2096936362480184E-5</v>
      </c>
      <c r="H149" s="173"/>
      <c r="I149" s="99"/>
    </row>
    <row r="150" spans="1:9" x14ac:dyDescent="0.35">
      <c r="A150" s="231" t="s">
        <v>88</v>
      </c>
      <c r="B150" s="268">
        <v>70400.7</v>
      </c>
      <c r="C150" s="233">
        <v>30609</v>
      </c>
      <c r="D150" s="268">
        <v>133588.20000000001</v>
      </c>
      <c r="E150" s="267">
        <v>50794</v>
      </c>
      <c r="F150" s="172">
        <f t="shared" si="9"/>
        <v>1.6494946179190375E-5</v>
      </c>
      <c r="G150" s="172">
        <f t="shared" si="10"/>
        <v>2.171894782297725E-5</v>
      </c>
    </row>
    <row r="151" spans="1:9" x14ac:dyDescent="0.35">
      <c r="A151" s="231" t="s">
        <v>106</v>
      </c>
      <c r="B151" s="268">
        <v>0</v>
      </c>
      <c r="C151" s="233">
        <v>0</v>
      </c>
      <c r="D151" s="268">
        <v>134510.39000000001</v>
      </c>
      <c r="E151" s="267">
        <v>47460</v>
      </c>
      <c r="F151" s="172">
        <f t="shared" si="9"/>
        <v>0</v>
      </c>
      <c r="G151" s="172">
        <f t="shared" si="10"/>
        <v>2.029336661177502E-5</v>
      </c>
    </row>
    <row r="152" spans="1:9" x14ac:dyDescent="0.35">
      <c r="A152" s="262" t="s">
        <v>87</v>
      </c>
      <c r="B152" s="269">
        <v>231921.36000000002</v>
      </c>
      <c r="C152" s="264">
        <v>91152</v>
      </c>
      <c r="D152" s="269">
        <v>0</v>
      </c>
      <c r="E152" s="266">
        <v>0</v>
      </c>
      <c r="F152" s="172">
        <f t="shared" si="9"/>
        <v>4.9121086416595152E-5</v>
      </c>
      <c r="G152" s="172">
        <f t="shared" si="10"/>
        <v>0</v>
      </c>
    </row>
    <row r="153" spans="1:9" x14ac:dyDescent="0.35">
      <c r="A153" s="231" t="s">
        <v>117</v>
      </c>
      <c r="B153" s="268">
        <v>131040</v>
      </c>
      <c r="C153" s="233">
        <v>43680</v>
      </c>
      <c r="D153" s="268">
        <v>0</v>
      </c>
      <c r="E153" s="267">
        <v>0</v>
      </c>
      <c r="F153" s="172">
        <f t="shared" ref="F153:F156" si="11">+C153/$C$156</f>
        <v>2.3538803917378404E-5</v>
      </c>
      <c r="G153" s="172">
        <f t="shared" ref="G153:G156" si="12">+E153/$E$156</f>
        <v>0</v>
      </c>
    </row>
    <row r="154" spans="1:9" x14ac:dyDescent="0.35">
      <c r="A154" s="262" t="s">
        <v>112</v>
      </c>
      <c r="B154" s="269">
        <v>222326</v>
      </c>
      <c r="C154" s="264">
        <v>48810</v>
      </c>
      <c r="D154" s="269">
        <v>0</v>
      </c>
      <c r="E154" s="266">
        <v>0</v>
      </c>
      <c r="F154" s="172">
        <f t="shared" ref="F154" si="13">+C154/$C$156</f>
        <v>2.6303320036795786E-5</v>
      </c>
      <c r="G154" s="172">
        <f t="shared" ref="G154" si="14">+E154/$E$156</f>
        <v>0</v>
      </c>
    </row>
    <row r="155" spans="1:9" ht="15.6" thickBot="1" x14ac:dyDescent="0.4">
      <c r="A155" s="262" t="s">
        <v>110</v>
      </c>
      <c r="B155" s="269">
        <v>149580</v>
      </c>
      <c r="C155" s="264">
        <v>55400</v>
      </c>
      <c r="D155" s="269">
        <v>0</v>
      </c>
      <c r="E155" s="266">
        <v>0</v>
      </c>
      <c r="F155" s="172">
        <f t="shared" si="11"/>
        <v>2.9854618521583414E-5</v>
      </c>
      <c r="G155" s="172">
        <f t="shared" si="12"/>
        <v>0</v>
      </c>
    </row>
    <row r="156" spans="1:9" ht="15.6" thickBot="1" x14ac:dyDescent="0.4">
      <c r="A156" s="191" t="s">
        <v>61</v>
      </c>
      <c r="B156" s="276">
        <f>SUM(B90:B155)</f>
        <v>5078888772.6800013</v>
      </c>
      <c r="C156" s="193">
        <f t="shared" ref="C156:E156" si="15">SUM(C90:C155)</f>
        <v>1855659283</v>
      </c>
      <c r="D156" s="276">
        <f t="shared" si="15"/>
        <v>6653084048.340003</v>
      </c>
      <c r="E156" s="193">
        <f t="shared" si="15"/>
        <v>2338695245</v>
      </c>
      <c r="F156" s="170">
        <f t="shared" si="11"/>
        <v>1</v>
      </c>
      <c r="G156" s="170">
        <f t="shared" si="12"/>
        <v>1</v>
      </c>
    </row>
  </sheetData>
  <mergeCells count="12">
    <mergeCell ref="D88:E88"/>
    <mergeCell ref="F88:F89"/>
    <mergeCell ref="G88:G89"/>
    <mergeCell ref="L9:M10"/>
    <mergeCell ref="A1:A3"/>
    <mergeCell ref="A10:A11"/>
    <mergeCell ref="B10:C10"/>
    <mergeCell ref="D10:E10"/>
    <mergeCell ref="F10:G10"/>
    <mergeCell ref="H10:H11"/>
    <mergeCell ref="A88:A89"/>
    <mergeCell ref="B88:C88"/>
  </mergeCells>
  <phoneticPr fontId="12" type="noConversion"/>
  <conditionalFormatting sqref="F1:G9 F10 F37:G52 F54:G54 F56:G82 F87:G87 F84:G84 F90:G65535 F11:G19 F21:G35">
    <cfRule type="cellIs" dxfId="6" priority="27" stopIfTrue="1" operator="lessThan">
      <formula>0</formula>
    </cfRule>
  </conditionalFormatting>
  <conditionalFormatting sqref="F36:G36">
    <cfRule type="cellIs" dxfId="5" priority="7" stopIfTrue="1" operator="lessThan">
      <formula>0</formula>
    </cfRule>
  </conditionalFormatting>
  <conditionalFormatting sqref="F20:G20">
    <cfRule type="cellIs" dxfId="4" priority="6" stopIfTrue="1" operator="lessThan">
      <formula>0</formula>
    </cfRule>
  </conditionalFormatting>
  <conditionalFormatting sqref="F53:G53">
    <cfRule type="cellIs" dxfId="3" priority="5" stopIfTrue="1" operator="lessThan">
      <formula>0</formula>
    </cfRule>
  </conditionalFormatting>
  <conditionalFormatting sqref="F83:G83">
    <cfRule type="cellIs" dxfId="2" priority="3" stopIfTrue="1" operator="lessThan">
      <formula>0</formula>
    </cfRule>
  </conditionalFormatting>
  <conditionalFormatting sqref="F88:G88">
    <cfRule type="cellIs" dxfId="1" priority="1" stopIfTrue="1" operator="lessThan">
      <formula>0</formula>
    </cfRule>
  </conditionalFormatting>
  <conditionalFormatting sqref="F88:G88">
    <cfRule type="cellIs" dxfId="0" priority="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ignoredErrors>
    <ignoredError sqref="F90:G12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PAIS ACUM.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Comercio Exterior</cp:lastModifiedBy>
  <cp:lastPrinted>2016-11-15T19:18:01Z</cp:lastPrinted>
  <dcterms:created xsi:type="dcterms:W3CDTF">2015-08-14T17:11:53Z</dcterms:created>
  <dcterms:modified xsi:type="dcterms:W3CDTF">2023-01-26T18:29:26Z</dcterms:modified>
</cp:coreProperties>
</file>